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Override PartName="/xl/embeddings/oleObject_5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7680" windowHeight="8910" tabRatio="785" activeTab="3"/>
  </bookViews>
  <sheets>
    <sheet name="Данные" sheetId="1" r:id="rId1"/>
    <sheet name="Плательщик" sheetId="2" r:id="rId2"/>
    <sheet name="Получатель" sheetId="3" r:id="rId3"/>
    <sheet name="Пл2003" sheetId="4" r:id="rId4"/>
    <sheet name="Пл2002" sheetId="5" r:id="rId5"/>
    <sheet name="Инструкция" sheetId="6" r:id="rId6"/>
    <sheet name="Справ" sheetId="7" state="hidden" r:id="rId7"/>
  </sheets>
  <definedNames>
    <definedName name="_xlnm.Print_Area" localSheetId="4">'Пл2002'!$A$1:$F$36</definedName>
  </definedNames>
  <calcPr fullCalcOnLoad="1"/>
</workbook>
</file>

<file path=xl/comments1.xml><?xml version="1.0" encoding="utf-8"?>
<comments xmlns="http://schemas.openxmlformats.org/spreadsheetml/2006/main">
  <authors>
    <author>Хайбулаев М.</author>
  </authors>
  <commentList>
    <comment ref="C7" authorId="0">
      <text>
        <r>
          <rPr>
            <b/>
            <sz val="8"/>
            <rFont val="Tahoma"/>
            <family val="0"/>
          </rPr>
          <t>Сумма прописью выводится автоматически</t>
        </r>
      </text>
    </comment>
  </commentList>
</comments>
</file>

<file path=xl/sharedStrings.xml><?xml version="1.0" encoding="utf-8"?>
<sst xmlns="http://schemas.openxmlformats.org/spreadsheetml/2006/main" count="1113" uniqueCount="892">
  <si>
    <t xml:space="preserve">Оплата труда гражданских служащих                           </t>
  </si>
  <si>
    <t xml:space="preserve">Денежное довольствие военнослужащих                         </t>
  </si>
  <si>
    <t xml:space="preserve">Медикаменты, перевязочные средства и проч.лечебные расходы  </t>
  </si>
  <si>
    <t xml:space="preserve">Мягкий инвентарь и обмундирование                           </t>
  </si>
  <si>
    <t xml:space="preserve">Продукты питания                                             </t>
  </si>
  <si>
    <t xml:space="preserve">Оплата горюче-смазочных материалов                          </t>
  </si>
  <si>
    <t xml:space="preserve">Прочие расходные материалы и предметы снабжения              </t>
  </si>
  <si>
    <t xml:space="preserve">Оплата мебели, казарменного и прочего инвентаря             </t>
  </si>
  <si>
    <t xml:space="preserve">Оплата специального топлива и горюче-смазочных материалов   </t>
  </si>
  <si>
    <t>налоговые органы и таможенные органы при заполнении инкассовых поручений на перечисление платежей на счета по учету доходов и средств бюджетов всех уровней бюджетной системы Российской Федерации при взыскании недоимок, пеней и штрафов со счетов налогоплательщиков (плательщиков сборов), в том числе участников внешнеэкономической деятельности, налоговых агентов;</t>
  </si>
  <si>
    <t xml:space="preserve">   │     │                 │кредитной организацией,         филиалом│</t>
  </si>
  <si>
    <t>Периодичность уплаты может быть декадной, месячной, квартальной, полугодовой или годовой.</t>
  </si>
  <si>
    <t xml:space="preserve">   │     │                 │кредитной организации,    не    имеющему│</t>
  </si>
  <si>
    <t xml:space="preserve">Субсидии и субвенции                                         </t>
  </si>
  <si>
    <t xml:space="preserve">Субсидии государственным организациям и организ. др.форм    </t>
  </si>
  <si>
    <t xml:space="preserve">собственности                                                </t>
  </si>
  <si>
    <t xml:space="preserve">Субсидии финансовым организациям                            </t>
  </si>
  <si>
    <t xml:space="preserve">Субсидии на покрытие убытков организаций, возникающие при   </t>
  </si>
  <si>
    <t xml:space="preserve">продаже товаров (работ,услуг)                               </t>
  </si>
  <si>
    <t xml:space="preserve">Прочие субсидии                                             </t>
  </si>
  <si>
    <t xml:space="preserve">Текущие трансферты                                          </t>
  </si>
  <si>
    <t>Средства, передаваемые бюджетам других уровней</t>
  </si>
  <si>
    <t>Трансферты неприбыльным организациям</t>
  </si>
  <si>
    <t>"КПП" получателя (103) - значение КПП налогового, таможенного или иного государственного органа исполнительной власти, осуществляющего контроль за поступлением платежа в соответствии с законодательством Российской Федерации;</t>
  </si>
  <si>
    <t>"Получатель" (16) - наименование в сокращенном виде получателя платежа (органа федерального казначейства Министерства финансов Российской Федерации, органа, исполняющего бюджет субъекта Российской Федерации или муниципального образования) и в скобках наименование в сокращенном виде налогового, таможенного или иного государственного органа исполнительной власти, осуществляющего контроль за поступлением платежа в соответствии с законодательством Российской Федерации.</t>
  </si>
  <si>
    <t>Значения ИНН и КПП получателя платежа (органа федерального казначейства Министерства финансов Российской Федерации, органа, исполняющего бюджет субъекта Российской Федерации или муниципального образования) не указываются.</t>
  </si>
  <si>
    <t>Приложение N 2</t>
  </si>
  <si>
    <t xml:space="preserve">Возврат прочих кредитов (бюджетных ссуд)                    </t>
  </si>
  <si>
    <t xml:space="preserve">Предоставление государственных кредитов правительствам      </t>
  </si>
  <si>
    <t xml:space="preserve">иностранных государств                                      </t>
  </si>
  <si>
    <t>Возврат государственных кредитов правительствами иностранных</t>
  </si>
  <si>
    <t xml:space="preserve">государств                                                  </t>
  </si>
  <si>
    <t xml:space="preserve">Государственные кредиты, возвращенные правительствами       </t>
  </si>
  <si>
    <t xml:space="preserve"> Реализация фин.активов.                                     </t>
  </si>
  <si>
    <t xml:space="preserve">- по займам, полученным у Центрального банка Российской     </t>
  </si>
  <si>
    <t xml:space="preserve">Федерации                                                    </t>
  </si>
  <si>
    <t xml:space="preserve">380520                </t>
  </si>
  <si>
    <t xml:space="preserve">- по займам, полученным у других уровней бюджетов           </t>
  </si>
  <si>
    <t xml:space="preserve">380530                </t>
  </si>
  <si>
    <t xml:space="preserve">- по прочим займам, полученным внутри страны                </t>
  </si>
  <si>
    <t xml:space="preserve">800000                </t>
  </si>
  <si>
    <t xml:space="preserve">ИТОГО РАСХОДОВ                                              </t>
  </si>
  <si>
    <t xml:space="preserve">111050                </t>
  </si>
  <si>
    <t xml:space="preserve">Прочие  специальные расходы                                 </t>
  </si>
  <si>
    <t xml:space="preserve">130300                 </t>
  </si>
  <si>
    <t xml:space="preserve">Трансферты  населению                                       </t>
  </si>
  <si>
    <t xml:space="preserve">110721                </t>
  </si>
  <si>
    <t>Налогоплательщики (плательщики сборов), в том числе участники внешнеэкономической деятельности, налоговые агенты, сборщики налогов и сборов, а также плательщики иных обязательных платежей при заполнении платежных поручений на перечисление платежей на счета по учету доходов и средств бюджетов всех уровней бюджетной системы Российской Федерации;</t>
  </si>
  <si>
    <t xml:space="preserve">Оплата специальных закупок                                  </t>
  </si>
  <si>
    <t xml:space="preserve">Оплата специальной эксплуатации                             </t>
  </si>
  <si>
    <t xml:space="preserve">Оплата специального ремонта                                 </t>
  </si>
  <si>
    <t xml:space="preserve">Прочие операционные расходы                                  </t>
  </si>
  <si>
    <t xml:space="preserve">Прочие расходы, связанные с обеспечением боевой (функциональной) подготовки и материально-техническим обеспечением войск                                          </t>
  </si>
  <si>
    <t xml:space="preserve">ВЫПЛАТЫ ПРОЦЕHТОВ                                           </t>
  </si>
  <si>
    <t>Выплата процентов по прочим займам, полученным внутри страны</t>
  </si>
  <si>
    <t xml:space="preserve">Выплата процентов по ГКО                                    </t>
  </si>
  <si>
    <t xml:space="preserve">Выплата процентов по ОФЗ-ПК                                  </t>
  </si>
  <si>
    <t xml:space="preserve">Выплата процентов по ОФЗ-ПД                                 </t>
  </si>
  <si>
    <t xml:space="preserve">   │  20 │Наз. пл.         │Назначение платежа кодовое.             │</t>
  </si>
  <si>
    <t xml:space="preserve">   │  21 │Очер. плат.      │Очередность платежа.                    │</t>
  </si>
  <si>
    <t xml:space="preserve">   │     │                 │Проставляется очередность    платежа   в│</t>
  </si>
  <si>
    <t xml:space="preserve">   │     │                 │соответствии с законодательством       и│</t>
  </si>
  <si>
    <t xml:space="preserve">   │     │                 │нормативными актами  Банка  России   или│</t>
  </si>
  <si>
    <t xml:space="preserve">   │     │                 │поле не     заполняется    в    случаях,│</t>
  </si>
  <si>
    <t xml:space="preserve">   │     │                 │предусмотренных нормативными      актами│</t>
  </si>
  <si>
    <t xml:space="preserve">   │     │                 │Банка России                            │</t>
  </si>
  <si>
    <t xml:space="preserve">   │  22 │Код              │Не заполняется до указаний Банка России │</t>
  </si>
  <si>
    <t xml:space="preserve">исключая жилищное строительство                             </t>
  </si>
  <si>
    <t xml:space="preserve">Строительство военных объектов                              </t>
  </si>
  <si>
    <t xml:space="preserve">Капитальный ремонт                                           </t>
  </si>
  <si>
    <t xml:space="preserve">Капитальный ремонт жилого фонда                             </t>
  </si>
  <si>
    <t xml:space="preserve">Капитальный ремонт объектов производственного назначения,   </t>
  </si>
  <si>
    <t xml:space="preserve">исключая капитальный ремонт военных объектов                </t>
  </si>
  <si>
    <t xml:space="preserve">Капитальный ремонт объектов непроизводственного назначения, </t>
  </si>
  <si>
    <t xml:space="preserve">исключая капитальный ремонт жилого фонда                    </t>
  </si>
  <si>
    <t xml:space="preserve">Капитальный ремонт военных объектов                         </t>
  </si>
  <si>
    <t xml:space="preserve">Прочий капитальный ремонт                                   </t>
  </si>
  <si>
    <t xml:space="preserve">СОЗДАНИЕ ГОСУДАРСТВЕННЫХ ЗАПАСОВ И РЕЗЕРВОВ                 </t>
  </si>
  <si>
    <t xml:space="preserve">Приобретение товарно-материальных ценностей для             </t>
  </si>
  <si>
    <t xml:space="preserve">государственных запасов и резервов                          </t>
  </si>
  <si>
    <t xml:space="preserve">ПРИОБРЕТЕНИЕ ЗЕМЛИ И НЕМАТЕРИАЛЬНЫХ АКТИВОВ                 </t>
  </si>
  <si>
    <t xml:space="preserve">Приобретение земли                                          </t>
  </si>
  <si>
    <t xml:space="preserve">Приобретение нематериальных активов                         </t>
  </si>
  <si>
    <t xml:space="preserve">КАПИТАЛЬНЫЕ ТРАНСФЕРТЫ                                      </t>
  </si>
  <si>
    <t>в Российской Федерации"</t>
  </si>
  <si>
    <t xml:space="preserve">Прочие трансферты внутри страны                             </t>
  </si>
  <si>
    <t xml:space="preserve">Капитальные трансферты за границу                           </t>
  </si>
  <si>
    <t>П Р Е Д О С Т А В Л Е H И Е   К Р Е Д И Т О В  ( Б Ю Д Ж Е Т</t>
  </si>
  <si>
    <t xml:space="preserve">                                                            ┌───────┐</t>
  </si>
  <si>
    <t xml:space="preserve">                                                            │0401060│</t>
  </si>
  <si>
    <t xml:space="preserve">   ______________________  ______________________           └───────┘</t>
  </si>
  <si>
    <t xml:space="preserve">    Поступ. в банк плат.    Списано со сч. плат.</t>
  </si>
  <si>
    <t xml:space="preserve">                                                               ┌────┐</t>
  </si>
  <si>
    <t xml:space="preserve">   ПЛАТЕЖНОЕ ПОРУЧЕНИЕ N   ______________ _________________    │    │</t>
  </si>
  <si>
    <t xml:space="preserve">                                Дата         Вид платежа       └────┘</t>
  </si>
  <si>
    <t xml:space="preserve">   Сумма   │</t>
  </si>
  <si>
    <t xml:space="preserve">   прописью│</t>
  </si>
  <si>
    <t xml:space="preserve">           │</t>
  </si>
  <si>
    <t xml:space="preserve">   ────────┴───────┬─────────────┬────────┬──────────────────────────</t>
  </si>
  <si>
    <t xml:space="preserve">   ИНН             │КПП          │Сумма   │</t>
  </si>
  <si>
    <t xml:space="preserve">   ────────────────┴─────────────┤        │</t>
  </si>
  <si>
    <t xml:space="preserve">                                 ├────────┼──────────────────────────</t>
  </si>
  <si>
    <t xml:space="preserve">                                 │Сч. N   │</t>
  </si>
  <si>
    <t xml:space="preserve">   Плательщик                    │        │</t>
  </si>
  <si>
    <t xml:space="preserve">   ──────────────────────────────┼────────┤</t>
  </si>
  <si>
    <t xml:space="preserve">                                 │БИК     │</t>
  </si>
  <si>
    <t xml:space="preserve">       ────────────┬───────────┼────────┤ │</t>
  </si>
  <si>
    <t xml:space="preserve">     /\ИНН         │КПП        │Сч. N   │ │           20</t>
  </si>
  <si>
    <t xml:space="preserve">      │────────────┴───────────┤        │\/       &lt;─────────&gt;</t>
  </si>
  <si>
    <t xml:space="preserve">      │                        ├────────┼────────┬───────────┬───────</t>
  </si>
  <si>
    <t xml:space="preserve">777777                </t>
  </si>
  <si>
    <t xml:space="preserve">Внебюджетная статья (внутренний код)                        </t>
  </si>
  <si>
    <t xml:space="preserve">110160                </t>
  </si>
  <si>
    <t xml:space="preserve">Оплата труда привлекаемых лиц                               </t>
  </si>
  <si>
    <t xml:space="preserve">260300                 </t>
  </si>
  <si>
    <t xml:space="preserve">Приобретение других активов                                 </t>
  </si>
  <si>
    <t>Начисления на оплату труда ( един.соц.налог(взнос),включ. тарифы на обяз.соц.страх.от несчас. случ.на произв.и проф. заб)</t>
  </si>
  <si>
    <t xml:space="preserve">Прочие текущие расходы  </t>
  </si>
  <si>
    <t>в поле 104 указывается показатель кода бюджетной классификации (КБК) в соответствии с классификацией доходов бюджетов Российской Федерации;</t>
  </si>
  <si>
    <t xml:space="preserve">Оплата отопления и технологических нужд                     </t>
  </si>
  <si>
    <t xml:space="preserve">110722                </t>
  </si>
  <si>
    <t xml:space="preserve">Субсидии,субвенции и текущие трансферты                     </t>
  </si>
  <si>
    <t xml:space="preserve">130150                </t>
  </si>
  <si>
    <t>3.1. Показатель "Код таможенного органа" заполняется на основании классификации таможенных органов в Российской Федерации, утвержденной нормативными актами Государственного таможенного комитета Российской Федерации, и идентифицирует таможенный орган, осуществляющий контроль за поступлением платежа.</t>
  </si>
  <si>
    <t xml:space="preserve">   ┌─────┬─────────────────┬────────────────────────────────────────┐</t>
  </si>
  <si>
    <t>УФК по г. Москве (ФКУ "Речводпуть" л/с 04731353110)</t>
  </si>
  <si>
    <t>9. В поле 110 указывается показатель типа платежа, который имеет два знака и может принимать следующие значения:</t>
  </si>
  <si>
    <t>"НС" - уплата налога или сбора;</t>
  </si>
  <si>
    <t>"АВ" - уплата аванса или предоплата (в том числе декадные платежи);</t>
  </si>
  <si>
    <t>"ПЕ" - уплата пени;</t>
  </si>
  <si>
    <t>"ПЦ" - уплата процентов;</t>
  </si>
  <si>
    <t>"СА" - налоговые санкции, установленные Налоговым кодексом Российской Федерации;</t>
  </si>
  <si>
    <t>"АШ" - административные штрафы;</t>
  </si>
  <si>
    <t xml:space="preserve">   │     │                 │разрядам номера,  которые  должны   быть│</t>
  </si>
  <si>
    <t xml:space="preserve">   │     │                 │через расчетную   сеть   Банка    России│</t>
  </si>
  <si>
    <t xml:space="preserve">   │     │                 │идентифицируются по    трем    последним│</t>
  </si>
  <si>
    <t xml:space="preserve"> Оплата специальных HИР</t>
  </si>
  <si>
    <t xml:space="preserve">  Оплата специальных ОКР </t>
  </si>
  <si>
    <t>ПРИКАЗ</t>
  </si>
  <si>
    <t>от 3 марта 2003 года</t>
  </si>
  <si>
    <t>ОБ УТВЕРЖДЕНИИ ПРАВИЛ</t>
  </si>
  <si>
    <t xml:space="preserve">                      │15</t>
  </si>
  <si>
    <t xml:space="preserve">                      │           60</t>
  </si>
  <si>
    <t xml:space="preserve">                      │&lt;───────────────────────&gt;</t>
  </si>
  <si>
    <t xml:space="preserve">                     \/_________________________</t>
  </si>
  <si>
    <t xml:space="preserve">           М.П.      /\</t>
  </si>
  <si>
    <t xml:space="preserve">                     /\</t>
  </si>
  <si>
    <t xml:space="preserve">                      │10</t>
  </si>
  <si>
    <t>--------------------------------</t>
  </si>
  <si>
    <t>&lt;*&gt; Размеры указаны в миллиметрах.</t>
  </si>
  <si>
    <t>Приложение 3</t>
  </si>
  <si>
    <t xml:space="preserve">          (62)                      (71)               (2)──┤0401060│</t>
  </si>
  <si>
    <t xml:space="preserve">    │                              (4)             (5)        ┌─────┐</t>
  </si>
  <si>
    <t xml:space="preserve">   ПЛАТЕЖНОЕ ПОРУЧЕНИЕ N (3)  ______________ _______________  │(101)│</t>
  </si>
  <si>
    <t>4. В поле "Назначение платежа" (24) расчетного документа допускается указание иной дополнительной информации, необходимой для идентификации назначения платежа.</t>
  </si>
  <si>
    <t>в поле 104 указывается показатель кода бюджетной классификации (КБК) в соответствии с классификацией доходов бюджетов Российской Федерации; при перечислении на счета платежей, не идентифицированных как налоговые поступления, в поле 104 проставляется ноль ("0");</t>
  </si>
  <si>
    <t xml:space="preserve">     Форма разработана Отделом информационных технологий ОФК по г.Махачкала в соответствии с Положением Банка России "О безналичных расчетах в Российской Федерации" от 03.10.2002 N 2-П (с изм. от 03.03.2003г. №1256-У)</t>
  </si>
  <si>
    <t>МИНИСТЕРСТВО ФИНАНСОВ РОССИЙСКОЙ ФЕДЕРАЦИИ</t>
  </si>
  <si>
    <t>N 22н</t>
  </si>
  <si>
    <t xml:space="preserve">Выплата процентов по централизованным кредитам, выданным  организациям АПК и организациям, осуществляющим завоз  продукции     </t>
  </si>
  <si>
    <t xml:space="preserve">Выплата процентов по займам, предоставленным бюджетами   других уровней          </t>
  </si>
  <si>
    <t xml:space="preserve"> Выплаты процентов по государственному внешнему долгу </t>
  </si>
  <si>
    <t>Платежи в погашение процентов по кредитам, полученным        Российской Федерацией от правительств иностранных государств</t>
  </si>
  <si>
    <t xml:space="preserve">Операционные расходы, связанные с обеспечением личного  состава    </t>
  </si>
  <si>
    <t>3.2. Показатель "Тип платежа" имеет два знака и заполняется на основании Справочника видов платежей, утвержденного нормативными актами Государственного таможенного комитета Российской Федерации.</t>
  </si>
  <si>
    <t>Настоящие Правила распространяются на участников внешнеэкономической деятельности и таможенные органы при заполнении ими расчетных документов на перечисление таможенных и иных платежей от внешнеэкономической деятельности в доходы федерального бюджета.</t>
  </si>
  <si>
    <t xml:space="preserve">Оплата расходов по оборудованию и содержанию учебных   объектов и социально-культурных объектов      </t>
  </si>
  <si>
    <t xml:space="preserve">Выплаты процентов по государственному внутреннему долгу РФ,субъектов РФ,долгу муницип.образований.       </t>
  </si>
  <si>
    <t xml:space="preserve"> - представительские расходы  </t>
  </si>
  <si>
    <t>доходов от платных услуг, оказываемых соответствующими органами государственной власти, органами местного самоуправления, а также бюджетными учреждениями, находящимися в ведении соответственно федеральных органов исполнительной власти, органов исполнительной власти субъектов Российской Федерации, органов местного самоуправления;</t>
  </si>
  <si>
    <t>Налогоплательщики (плательщики сборов), в том числе участники внешнеэкономической деятельности, налоговые агенты, сборщики налогов и сборов, налоговые органы, таможенные органы, служба судебных приставов Министерства юстиции Российской Федерации, а также плательщики иных обязательных платежей при заполнении расчетных документов на перечисление платежей на счета по учету доходов и средств бюджетов всех уровней бюджетной системы Российской Федерации указывают информацию в полях "ИНН" плательщика (60), "КПП" плательщика (102), "Плательщик" (8), "ИНН" получателя (61), "КПП" получателя (103), "Получатель" (16) в соответствии с настоящими Правилами.</t>
  </si>
  <si>
    <t>Настоящие Правила также распространяются на органы федерального казначейства Министерства финансов Российской Федерации в случае:</t>
  </si>
  <si>
    <t>когда данные органы выступают в качестве самостоятельных налогоплательщиков или налоговых агентов;</t>
  </si>
  <si>
    <r>
      <t xml:space="preserve">     На данной вкладке </t>
    </r>
    <r>
      <rPr>
        <sz val="12"/>
        <color indexed="56"/>
        <rFont val="Tahoma"/>
        <family val="2"/>
      </rPr>
      <t>вводятся следующие данные</t>
    </r>
    <r>
      <rPr>
        <sz val="12"/>
        <rFont val="Tahoma"/>
        <family val="2"/>
      </rPr>
      <t xml:space="preserve"> в соответствующие поля:</t>
    </r>
  </si>
  <si>
    <r>
      <t>ДАТА</t>
    </r>
    <r>
      <rPr>
        <sz val="12"/>
        <rFont val="Tahoma"/>
        <family val="2"/>
      </rPr>
      <t xml:space="preserve"> – дата платежа. Данные вводятся при помощи счетчика</t>
    </r>
  </si>
  <si>
    <r>
      <t>НОМЕР</t>
    </r>
    <r>
      <rPr>
        <sz val="12"/>
        <rFont val="Tahoma"/>
        <family val="2"/>
      </rPr>
      <t xml:space="preserve"> ПП- номер платежного поручения, вводится непосредственно в поле.</t>
    </r>
  </si>
  <si>
    <r>
      <t>ВИД ПЛАТЕЖА</t>
    </r>
    <r>
      <rPr>
        <sz val="12"/>
        <rFont val="Tahoma"/>
        <family val="2"/>
      </rPr>
      <t xml:space="preserve"> – выбирается с помощью маркера     , при нажатии на которого появляется список </t>
    </r>
    <r>
      <rPr>
        <i/>
        <sz val="12"/>
        <rFont val="Tahoma"/>
        <family val="2"/>
      </rPr>
      <t xml:space="preserve">почтой, телегафом и </t>
    </r>
  </si>
  <si>
    <r>
      <t>СУММА</t>
    </r>
    <r>
      <rPr>
        <sz val="12"/>
        <rFont val="Tahoma"/>
        <family val="2"/>
      </rPr>
      <t xml:space="preserve"> – сумма платежа. После набора автоматически выводится сумма прописью. </t>
    </r>
  </si>
  <si>
    <r>
      <t>НАЗНАЧЕНИЕ ПЛАТЕЖА</t>
    </r>
    <r>
      <rPr>
        <sz val="12"/>
        <rFont val="Tahoma"/>
        <family val="2"/>
      </rPr>
      <t xml:space="preserve"> – назначение платежа.</t>
    </r>
  </si>
  <si>
    <r>
      <t>НАЗНАЧЕНИЕ ПЛАТЕЖА (ПРОДОЛЖЕНИЕ)</t>
    </r>
    <r>
      <rPr>
        <sz val="12"/>
        <rFont val="Tahoma"/>
        <family val="2"/>
      </rPr>
      <t xml:space="preserve"> – если текст не помещается, то можно набрать в это поле.</t>
    </r>
  </si>
  <si>
    <t>Справка</t>
  </si>
  <si>
    <t>К/с</t>
  </si>
  <si>
    <t>№ с.ч.</t>
  </si>
  <si>
    <t>г.</t>
  </si>
  <si>
    <t>года</t>
  </si>
  <si>
    <t>Формат года</t>
  </si>
  <si>
    <t>Формат месяца</t>
  </si>
  <si>
    <t>01 января 2003</t>
  </si>
  <si>
    <t>Списано со сч. плат.</t>
  </si>
  <si>
    <t>Поступ. в банк плат.</t>
  </si>
  <si>
    <t>Сч.№</t>
  </si>
  <si>
    <t>Вид оп.</t>
  </si>
  <si>
    <t>Наз. пл.</t>
  </si>
  <si>
    <t>Очер. плат</t>
  </si>
  <si>
    <t>Рез. поле</t>
  </si>
  <si>
    <t>КПП</t>
  </si>
  <si>
    <t>КБК</t>
  </si>
  <si>
    <t>ОКАТО</t>
  </si>
  <si>
    <t>Основание</t>
  </si>
  <si>
    <t>Период</t>
  </si>
  <si>
    <t>Показатель номера</t>
  </si>
  <si>
    <t>Показатель даты</t>
  </si>
  <si>
    <t>Показатель типа платежа</t>
  </si>
  <si>
    <t>Вид операции</t>
  </si>
  <si>
    <t>Срок платежа</t>
  </si>
  <si>
    <t>Очередность платежа</t>
  </si>
  <si>
    <t>Назначение платежа (прод.)</t>
  </si>
  <si>
    <t>Сумма прописью</t>
  </si>
  <si>
    <t>ИНН плательщика</t>
  </si>
  <si>
    <t>Плательщик</t>
  </si>
  <si>
    <t>Номер счета плательщика</t>
  </si>
  <si>
    <t>БИК плательщика</t>
  </si>
  <si>
    <t>БИК получателя</t>
  </si>
  <si>
    <t>Счет получателя</t>
  </si>
  <si>
    <t>десмлрд</t>
  </si>
  <si>
    <t xml:space="preserve">   │     │                 │корреспондентский  счет,  счет участника│</t>
  </si>
  <si>
    <t>"ИНН" плательщика (60) - значение ИНН налогоплательщика (плательщика сбора), в том числе участника внешнеэкономической деятельности, налогового агента, сборщика налога или сбора, а также плательщика иных обязательных платежей;</t>
  </si>
  <si>
    <t>"КПП" плательщика (102) - значение КПП налогоплательщика (плательщика сбора), в том числе участника внешнеэкономической деятельности, налогового агента, сборщика налога или сбора, а также плательщика иных обязательных платежей;</t>
  </si>
  <si>
    <t>"Плательщик" (8) - наименование плательщика - клиента банка (владельца счета), дающего поручение банку на перечисление денежных средств.</t>
  </si>
  <si>
    <t>Назначение платежа</t>
  </si>
  <si>
    <t>Получатель</t>
  </si>
  <si>
    <t xml:space="preserve">Сумма </t>
  </si>
  <si>
    <t>прописью</t>
  </si>
  <si>
    <t>ИНН</t>
  </si>
  <si>
    <t>Сч. №</t>
  </si>
  <si>
    <t>БИК</t>
  </si>
  <si>
    <t>Банк плательщика</t>
  </si>
  <si>
    <t>Банк получателя</t>
  </si>
  <si>
    <t>Вид.оп.</t>
  </si>
  <si>
    <t>Очер.плат.</t>
  </si>
  <si>
    <t>Наз.пл.</t>
  </si>
  <si>
    <t>Срок плат.</t>
  </si>
  <si>
    <t>Код</t>
  </si>
  <si>
    <t>Рез.поле</t>
  </si>
  <si>
    <t>Подписи</t>
  </si>
  <si>
    <t>Отметки банка</t>
  </si>
  <si>
    <t>Кор.счет банка плательщика</t>
  </si>
  <si>
    <t>Кор.счет банка получателя</t>
  </si>
  <si>
    <t>Наименование плательщика</t>
  </si>
  <si>
    <t>ИНН получателя</t>
  </si>
  <si>
    <t>Наименование получателя</t>
  </si>
  <si>
    <t xml:space="preserve"> </t>
  </si>
  <si>
    <t>единицы</t>
  </si>
  <si>
    <t>десятки</t>
  </si>
  <si>
    <t>сотни</t>
  </si>
  <si>
    <t>едтыс</t>
  </si>
  <si>
    <t>дестыс</t>
  </si>
  <si>
    <t>соттыс</t>
  </si>
  <si>
    <t>едмил</t>
  </si>
  <si>
    <t>десмил</t>
  </si>
  <si>
    <t>сотмил</t>
  </si>
  <si>
    <t>едмлрд</t>
  </si>
  <si>
    <t>сотмлрд</t>
  </si>
  <si>
    <t xml:space="preserve"> рублей </t>
  </si>
  <si>
    <t xml:space="preserve"> тысяч  </t>
  </si>
  <si>
    <t xml:space="preserve"> миллионов </t>
  </si>
  <si>
    <t xml:space="preserve"> копеек </t>
  </si>
  <si>
    <t>прописной начальн</t>
  </si>
  <si>
    <t>электронно</t>
  </si>
  <si>
    <t>телеграфом</t>
  </si>
  <si>
    <t>048209968</t>
  </si>
  <si>
    <t>40702810300000000116</t>
  </si>
  <si>
    <t>0561011304</t>
  </si>
  <si>
    <t>30101810000000000968</t>
  </si>
  <si>
    <t xml:space="preserve">  Вид платежа</t>
  </si>
  <si>
    <t xml:space="preserve">ФКБ Дагестанновация АКВА г. Махачкала         </t>
  </si>
  <si>
    <t xml:space="preserve">МУП "Электрон"              </t>
  </si>
  <si>
    <t>№</t>
  </si>
  <si>
    <t>БАНК  ПОЛУЧАТЕЛЯ</t>
  </si>
  <si>
    <t>№ СЧЕТА</t>
  </si>
  <si>
    <t>К\С</t>
  </si>
  <si>
    <t>НАИМЕНОВАНИЕ  ПЛАТЕЛЬЩИКА</t>
  </si>
  <si>
    <t>БАНК  ПЛАТЕЛЬЩИКА</t>
  </si>
  <si>
    <t>НАИМЕНОВАНИЕ        ПОЛУЧАТЕЛЯ</t>
  </si>
  <si>
    <t>Инструкция</t>
  </si>
  <si>
    <t>«Данные»</t>
  </si>
  <si>
    <t>«Получатель»</t>
  </si>
  <si>
    <t>«Плательщик»</t>
  </si>
  <si>
    <r>
      <t xml:space="preserve">электронно,   </t>
    </r>
    <r>
      <rPr>
        <sz val="12"/>
        <rFont val="Tahoma"/>
        <family val="2"/>
      </rPr>
      <t>из чего и делается выбор.</t>
    </r>
  </si>
  <si>
    <t xml:space="preserve"> «Плательщик»</t>
  </si>
  <si>
    <t xml:space="preserve">   │     │                 │кредитной организации, филиала кредитной│</t>
  </si>
  <si>
    <t xml:space="preserve">   │     │                 │Указывается БИК  кредитной  организации,│</t>
  </si>
  <si>
    <t xml:space="preserve">   │     │                 │филиала кредитной     организации    или│</t>
  </si>
  <si>
    <t xml:space="preserve">   │     │                 │учреждения Банка России  в  соответствии│</t>
  </si>
  <si>
    <t xml:space="preserve">   │     │                 │со "Справочником БИК РФ"                │</t>
  </si>
  <si>
    <t xml:space="preserve">   │  12 │Сч. N            │Номер счета банка плательщика.          │</t>
  </si>
  <si>
    <t xml:space="preserve">   │     │                 │Проставляется номер   корреспондентского│</t>
  </si>
  <si>
    <t xml:space="preserve">   │     │                 │счета (субсчета),    открытый  кредитной│</t>
  </si>
  <si>
    <t xml:space="preserve">   │     │                 │организации, филиалу           кредитной│</t>
  </si>
  <si>
    <t xml:space="preserve">   │     │                 │организации в  учреждении  Банка России,│</t>
  </si>
  <si>
    <t xml:space="preserve">   │     │                 │или не заполняется,  если  плательщик  -│</t>
  </si>
  <si>
    <t xml:space="preserve">   │     │                 │клиент, не      являющийся     кредитной│</t>
  </si>
  <si>
    <t xml:space="preserve">   │     │                 │организацией, филиалом         кредитной│</t>
  </si>
  <si>
    <t xml:space="preserve">   │     │                 │организации, обслуживается  в учреждении│</t>
  </si>
  <si>
    <t xml:space="preserve">   │     │                 │Банка России,   или   учреждение   Банка│</t>
  </si>
  <si>
    <t xml:space="preserve">   │     │                 │России                                  │</t>
  </si>
  <si>
    <t>"ОТ" - погашение отсроченной задолженности;</t>
  </si>
  <si>
    <t>"РТ" - погашение реструктурируемой задолженности;</t>
  </si>
  <si>
    <t>"ВУ" - погашение отсроченной задолженности в связи с введением внешнего управления;</t>
  </si>
  <si>
    <t xml:space="preserve">   │     │                 │получателя в    кредитной   организации,│</t>
  </si>
  <si>
    <t xml:space="preserve">   │     │                 │филиале кредитной организации или  номер│</t>
  </si>
  <si>
    <t xml:space="preserve">   │     │                 │лицевого счета в учреждении Банка России│</t>
  </si>
  <si>
    <t xml:space="preserve">   │     │                 │(за исключением корреспондентского счета│</t>
  </si>
  <si>
    <t xml:space="preserve">   │     │                 │(субсчета) кредитной        организации,│</t>
  </si>
  <si>
    <t xml:space="preserve">   │  16 │Получатель       │Указывается наименование      получателя│</t>
  </si>
  <si>
    <t xml:space="preserve">   │     │                 │счета     клиента,     наименование    и│</t>
  </si>
  <si>
    <t>В 4-м и 5-м знаках показателя налогового периода для декадных и месячных платежей проставляется номер месяца текущего отчетного года, для квартальных платежей - номер квартала, для полугодовых - номер полугодия.</t>
  </si>
  <si>
    <t>Номер месяца может принимать значения от 01 до 12, номер квартала - от 01 до 04, номер полугодия - 01 или 02.</t>
  </si>
  <si>
    <t>В 3-м и 6-м знаках показателя налогового периода в качестве разделительных знаков проставляются точки (".").</t>
  </si>
  <si>
    <t>служба судебных приставов Министерства юстиции Российской Федерации при заполнении платежных поручений на перечисление платежей на счета по учету доходов и средств бюджетов всех уровней бюджетной системы Российской Федерации при погашении задолженности налогоплательщика (плательщика сборов), в том числе участника внешнеэкономической деятельности, налогового агента, за счет денежных средств, взысканных с него в ходе проведения исполнительных действий, указывают в полях:</t>
  </si>
  <si>
    <t>"ИНН" получателя (61) - значение ИНН налогового, таможенного или иного государственного органа исполнительной власти, осуществляющего контроль за поступлением платежа в соответствии с законодательством Российской Федерации;</t>
  </si>
  <si>
    <t>В 7 - 10 знаках показателя налогового периода указывается год, за который производится уплата налога.</t>
  </si>
  <si>
    <t>"Д2" - платеж за вторую декаду месяца;</t>
  </si>
  <si>
    <t>"Д3" - платеж за третью декаду месяца;</t>
  </si>
  <si>
    <t>"МС" - месячные платежи;</t>
  </si>
  <si>
    <t>"КВ" - квартальные платежи;</t>
  </si>
  <si>
    <t>"ПЛ" - полугодовые платежи;</t>
  </si>
  <si>
    <t>"ГД" - годовые платежи.</t>
  </si>
  <si>
    <t>"ИНН" плательщика (60) - значение ИНН налогоплательщика (плательщика сбора), в том числе участника внешнеэкономической деятельности, налогового агента, чья обязанность по уплате (перечислению) налога или сбора принудительно исполняется в соответствии с законодательством Российской Федерации;</t>
  </si>
  <si>
    <t>"КПП" плательщика (102) - значение КПП налогоплательщика (плательщика сбора), в том числе участника внешнеэкономической деятельности, налогового агента, чья обязанность по уплате (перечислению) налога или сбора принудительно исполняется в соответствии с законодательством Российской Федерации;</t>
  </si>
  <si>
    <t>"Плательщик" (8) - наименование налогоплательщика (плательщика сбора), в том числе участника внешнеэкономической деятельности, налогового агента, чья обязанность по уплате (перечислению) налога или сбора принудительно исполняется в соответствии с законодательством Российской Федерации.</t>
  </si>
  <si>
    <t xml:space="preserve">   │     │                 │организации, открытого   в    учреждении│</t>
  </si>
  <si>
    <t xml:space="preserve">   │     │                 │Банка России),      сформированный     в│</t>
  </si>
  <si>
    <t xml:space="preserve">   │     │                 │соответствии с правилами         ведения│</t>
  </si>
  <si>
    <t xml:space="preserve">   │     │                 │бухгалтерского    учета   в  Банке Росси│</t>
  </si>
  <si>
    <t xml:space="preserve">   │     │                 │или  правилами   ведения  бухгалтерского│</t>
  </si>
  <si>
    <t xml:space="preserve">   │     │                 │учета      кредитных       организациях,│</t>
  </si>
  <si>
    <t xml:space="preserve">   │     │                 │расположенных  на территории  Российской│</t>
  </si>
  <si>
    <t xml:space="preserve">   │     │                 │получателя, или указываются наименование│</t>
  </si>
  <si>
    <t xml:space="preserve">   │     │                 │и местонахождение (сокращенные)  филиала│</t>
  </si>
  <si>
    <t xml:space="preserve">   │     │                 │кредитной организации,    обслуживающего│</t>
  </si>
  <si>
    <t xml:space="preserve">   │     │                 │клиента, если   номер   лицевого   счета│</t>
  </si>
  <si>
    <t xml:space="preserve">   │     │                 │клиента проставлен  в  поле   "Сч.    N"│</t>
  </si>
  <si>
    <t xml:space="preserve">Компенсация на лечение                                      </t>
  </si>
  <si>
    <t xml:space="preserve">ОПЛАТА УСЛУГ ПО ПРИЗHАHИЮ ПРАВ СОБСТВЕHHОСТИ ЗА РУБЕЖОМ     </t>
  </si>
  <si>
    <t xml:space="preserve">К А П И Т А Л Ь Н Ы Е   Р А С Х О Д Ы                       </t>
  </si>
  <si>
    <t xml:space="preserve">КАПИТАЛЬНЫЕ ВЛОЖЕНИЯ В ОСНОВНЫЕ ФОНДЫ                       </t>
  </si>
  <si>
    <t xml:space="preserve">Приобретение и модернизация оборудования и предметов        </t>
  </si>
  <si>
    <t xml:space="preserve">длительного пользования                                      </t>
  </si>
  <si>
    <t xml:space="preserve">Приобретение и модернизация производственного оборудования и      </t>
  </si>
  <si>
    <t xml:space="preserve">предметов длительного пользования                            </t>
  </si>
  <si>
    <t xml:space="preserve">Приобретение и модернизация непроизводственного оборудования и     </t>
  </si>
  <si>
    <t xml:space="preserve">предметов длительного пользования для государственных       </t>
  </si>
  <si>
    <t xml:space="preserve">учреждений                                                  </t>
  </si>
  <si>
    <t xml:space="preserve">Капитальное строительство                                   </t>
  </si>
  <si>
    <t xml:space="preserve">Жилищное строительство                                      </t>
  </si>
  <si>
    <t xml:space="preserve">Строительство объектов производственного назначения,        </t>
  </si>
  <si>
    <t xml:space="preserve">исключая строительство военных объектов                     </t>
  </si>
  <si>
    <t xml:space="preserve">Строительство объектов непроизводственного назначения,      </t>
  </si>
  <si>
    <t xml:space="preserve">Выходное пособие при увольнении                             </t>
  </si>
  <si>
    <t xml:space="preserve">                      </t>
  </si>
  <si>
    <t xml:space="preserve">Страховые взносы в Пенсионный фонд Российской Федерации     </t>
  </si>
  <si>
    <t xml:space="preserve">Приобретение предметов снабжения и расходных материалов     </t>
  </si>
  <si>
    <t xml:space="preserve">Командировки и служебные разъезды                           </t>
  </si>
  <si>
    <t xml:space="preserve">Транспортные услуги                                         </t>
  </si>
  <si>
    <t xml:space="preserve">Оплата услуг связи                                          </t>
  </si>
  <si>
    <t xml:space="preserve">   │     │                 │в поле "БИК" банка получателя           │</t>
  </si>
  <si>
    <t xml:space="preserve">   │     │                 │Если получателем    средств     является│</t>
  </si>
  <si>
    <t xml:space="preserve">   │     │                 │поле "Получатель",  то наименование этой│</t>
  </si>
  <si>
    <t xml:space="preserve">   │     │                 │"Банк получателя"                       │</t>
  </si>
  <si>
    <t xml:space="preserve">   │  14 │БИК              │Банковский идентификационный  код  (БИК)│</t>
  </si>
  <si>
    <t xml:space="preserve">   │     │                 │банка получателя.                       │</t>
  </si>
  <si>
    <t xml:space="preserve">   │     │                 │учреждения Банка  России  в соответствии│</t>
  </si>
  <si>
    <t xml:space="preserve">   │  15 │Сч. N            │Номер счета банка получателя.           │</t>
  </si>
  <si>
    <t xml:space="preserve">   │     │                 │счета (субсчета),   открытый   кредитной│</t>
  </si>
  <si>
    <t xml:space="preserve">   │     │                 │организации в учреждении  Банка  России,│</t>
  </si>
  <si>
    <t xml:space="preserve">   │     │                 │или не  заполняется,  если  получатель -│</t>
  </si>
  <si>
    <t xml:space="preserve">Выплата процентов по ОГHЗ                                   </t>
  </si>
  <si>
    <t xml:space="preserve">Обслуживание займа 1992 года                                </t>
  </si>
  <si>
    <t xml:space="preserve">Обслуживание ОГСЗ                                           </t>
  </si>
  <si>
    <t xml:space="preserve">Обслуживание векселей, выданных Агропромбанку               </t>
  </si>
  <si>
    <t xml:space="preserve">Выплата процентов по кредитам коммерческих банков           </t>
  </si>
  <si>
    <t xml:space="preserve">Обслуживание процентов по прочим кредитам                   </t>
  </si>
  <si>
    <t xml:space="preserve">Прочие расходы, связанные с обслуживанием внутреннего долга </t>
  </si>
  <si>
    <t xml:space="preserve">                       </t>
  </si>
  <si>
    <t xml:space="preserve">Платежи в погашение процентов по кредитам, полученным       </t>
  </si>
  <si>
    <t>Российской Федерацией от международных финансовых организаций</t>
  </si>
  <si>
    <t>Платежи в погашение процентов по внешнему долгу бывшего СССР</t>
  </si>
  <si>
    <t>2. Поля "ИНН" получателя (61), "КПП" получателя (103) и "Получатель" (16).</t>
  </si>
  <si>
    <t>При погашении рассроченной, отсроченной, в том числе в связи с введением внешнего управления, реструктурируемой или приостановленной к взысканию задолженности, при уплате по результатам налоговых проверок, а также при погашении задолженности на основании исполнительных документов, в показателе даты документа указывается, если показатель основания платежа принимает значение:</t>
  </si>
  <si>
    <t xml:space="preserve">   │  23 │Рез. поле        │Резервное поле.                         │</t>
  </si>
  <si>
    <t xml:space="preserve">   │     │                 │Заполняется в   случаях,   установленных│</t>
  </si>
  <si>
    <t xml:space="preserve">   │     │                 │нормативными актами Банка России        │</t>
  </si>
  <si>
    <t>7. В поле 108 указывается показатель номера документа, который в зависимости от значения показателя основания платежа может принимать следующий вид, если показатель основания платежа имеет значение:</t>
  </si>
  <si>
    <t>"ТР" - номер требования об уплате налогов (сборов) от налогового органа;</t>
  </si>
  <si>
    <t>"РС" - номер решения о рассрочке;</t>
  </si>
  <si>
    <t>"ОТ" - номер решения об отсрочке;</t>
  </si>
  <si>
    <t>"РТ" - номер решения о реструктуризации;</t>
  </si>
  <si>
    <t>"ПР" - номер решения о приостановлении взыскания;</t>
  </si>
  <si>
    <t xml:space="preserve">   ──────────────────────────────┼────────┼──────────────────────────</t>
  </si>
  <si>
    <t xml:space="preserve">   Банк получателя               │        │</t>
  </si>
  <si>
    <t xml:space="preserve">   ────────────────┬─────────────┼────────┤</t>
  </si>
  <si>
    <t xml:space="preserve">   ИНН             │КПП          │Сч. N   │</t>
  </si>
  <si>
    <t xml:space="preserve">                                 ├────────┼──────┬───────────┬───────</t>
  </si>
  <si>
    <t xml:space="preserve">                                 │Вид оп. │      │Срок плат. │</t>
  </si>
  <si>
    <t xml:space="preserve">                                 ├────────┤      ├───────────┤</t>
  </si>
  <si>
    <t xml:space="preserve">                                 │Наз. пл.│      │Очер. плат.│</t>
  </si>
  <si>
    <t xml:space="preserve">   Получатель                    │Код     │      │Рез. поле  │</t>
  </si>
  <si>
    <t xml:space="preserve">   ──────────────┬──────┬───┬────┴──────┬─┴──────┴──────┬────┴───┬───</t>
  </si>
  <si>
    <t xml:space="preserve">                 │      │   │           │               │        │</t>
  </si>
  <si>
    <t xml:space="preserve">   ──────────────┴──────┴───┴───────────┴───────────────┴────────┴───</t>
  </si>
  <si>
    <t xml:space="preserve">   Назначение платежа</t>
  </si>
  <si>
    <t xml:space="preserve">   __________________________________________________________________</t>
  </si>
  <si>
    <t xml:space="preserve">                           Подписи                Отметки банка</t>
  </si>
  <si>
    <t xml:space="preserve">                   _________________________</t>
  </si>
  <si>
    <t xml:space="preserve">       М.П.</t>
  </si>
  <si>
    <t>Приложение 2</t>
  </si>
  <si>
    <t xml:space="preserve">      │15        35                     35                  ┌───────┐&lt;─────</t>
  </si>
  <si>
    <t xml:space="preserve">      │&lt;────────────────────&gt; &lt;────────────────────&gt;        │0401060│  10</t>
  </si>
  <si>
    <t xml:space="preserve">     \/______________________ ______________________        └───────┘</t>
  </si>
  <si>
    <t xml:space="preserve">     /\ Поступ. в банк плат.   Списано со сч. плат.              7</t>
  </si>
  <si>
    <t xml:space="preserve">      │                           35 &lt;*&gt;            35         &lt;────&gt;</t>
  </si>
  <si>
    <t xml:space="preserve">      │20                    &lt;─────────────&gt; &lt;─────────────&gt; /\┌────┐</t>
  </si>
  <si>
    <t xml:space="preserve">      │ПЛАТЕЖНОЕ ПОРУЧЕНИЕ N _______________ ______________  7││    │</t>
  </si>
  <si>
    <t xml:space="preserve">      │                           Дата         Вид платежа   \/└────┘</t>
  </si>
  <si>
    <t xml:space="preserve">     \/</t>
  </si>
  <si>
    <t xml:space="preserve">       Сумма    │/\</t>
  </si>
  <si>
    <t xml:space="preserve">       прописью │ │15</t>
  </si>
  <si>
    <t xml:space="preserve">    20     20   │\/                      160</t>
  </si>
  <si>
    <t xml:space="preserve">   ───&gt;&lt;───────&gt;│&lt;──────────────────────────────────────────────────&gt;</t>
  </si>
  <si>
    <t xml:space="preserve">       ─────────┴──┬───────────┬────────┬────────────────────────────</t>
  </si>
  <si>
    <t xml:space="preserve">     /\ИНН  50     │КПП        │Сумма   │/\</t>
  </si>
  <si>
    <t xml:space="preserve">   │     │                 │исполнителя                             │</t>
  </si>
  <si>
    <t xml:space="preserve">   │  62 │Поступ. в банк   │Поступило в банк плательщика.           │</t>
  </si>
  <si>
    <t xml:space="preserve">   │     │плат.            │Указывается дата поступления  платежного│</t>
  </si>
  <si>
    <t xml:space="preserve">   │     │                 │поручения в    банк    плательщика    по│</t>
  </si>
  <si>
    <t>"ИШ" - иные штрафы, установленные соответствующими законодательными или иными нормативными актами.</t>
  </si>
  <si>
    <t>В случае проставления в поле 110 значения ноль ("0") налоговые органы, при невозможности однозначно идентифицировать тип платежа, самостоятельно относят поступившие денежные средства к соответствующему типу платежа (налог, пеня, процент или штраф), руководствуясь законодательством о налогах и сборах.</t>
  </si>
  <si>
    <t>10. В поле "Назначение платежа" (24) расчетного документа допускается указание дополнительной информации, необходимой для идентификации назначения платежа.</t>
  </si>
  <si>
    <t>Служба судебных приставов Министерства юстиции Российской Федерации при заполнении платежных поручений на перечисление платежей на счета по учету доходов и средств бюджетов всех уровней бюджетной системы Российской Федерации при погашении задолженности налогоплательщика (плательщика сборов), в том числе участника внешнеэкономической деятельности, налогового агента, за счет денежных средств, взысканных с него в ходе проведения исполнительных действий, в поле "Назначение платежа" (24) указывает наименование налогоплательщика (плательщика сбора), в том числе участника внешнеэкономической деятельности, налогового агента, чья обязанность по уплате (перечислению) налога или сбора принудительно исполняется в соответствии с законодательством Российской Федерации, а также дату и номер исполнительного документа.</t>
  </si>
  <si>
    <t>Приложение N 3</t>
  </si>
  <si>
    <t>В РАСЧЕТНЫХ ДОКУМЕНТАХ НА ПЕРЕЧИСЛЕНИЕ ТАМОЖЕННЫХ</t>
  </si>
  <si>
    <t>И ИНЫХ ПЛАТЕЖЕЙ ОТ ВНЕШНЕЭКОНОМИЧЕСКОЙ ДЕЯТЕЛЬНОСТИ</t>
  </si>
  <si>
    <t xml:space="preserve">     \/Банк плательщика        │        │\/</t>
  </si>
  <si>
    <t xml:space="preserve">       ────────────────────────┼────────┼────────────────────────────</t>
  </si>
  <si>
    <t>поля 105 - 110 заполняются в соответствии с приложением N 2 к настоящему Приказу; при невозможности указать конкретное значение показателя в полях 105 - 110 проставляется ноль ("0"), наличие незаполненных полей не допускается;</t>
  </si>
  <si>
    <t>в поле "Назначение платежа" (24) указываются показатель типа платежа и примечание (в соответствии с пунктами 3.2 и 3.3 настоящего приложения).</t>
  </si>
  <si>
    <t>3. При заполнении расчетных документов на перечисление таможенных и иных платежей от внешнеэкономической деятельности на лицевые счета, открытые на балансовом счете N 40314 "Таможенные и другие платежи от внешнеэкономической деятельности":</t>
  </si>
  <si>
    <t>3. Налоговым органам, таможенным органам и другим государственным органам исполнительной власти организовать разъяснительную работу с налогоплательщиками, в том числе с участниками внешнеэкономической деятельности, налоговыми агентами и сборщиками налогов и (или) сборов по заполнению ими расчетных документов в соответствии с настоящим Приказом.</t>
  </si>
  <si>
    <t>4. Со дня вступления в силу настоящего Приказа признать утратившим силу Приказ Министерства Российской Федерации по налогам и сборам, Государственного таможенного комитета Российской Федерации и Министерства финансов Российской Федерации от 01.10.2001 N БГ-3-10/373/961/80н "Об утверждении Правил указания информации в полях "Плательщик", "Получатель" и "Назначение платежа" расчетных документов на перечисление платежей на счета по учету доходов и средств бюджетов всех уровней бюджетной системы Российской Федерации, а также взыскание недоимок, пеней и штрафов", согласованный с Центральным банком Российской Федерации 06.09.2001 (зарегистрирован в Министерстве юстиции Российской Федерации 05.12.2001, N 3070; "Российская газета", 2001, N 243).</t>
  </si>
  <si>
    <t>5. Настоящий Приказ вступает в силу с 1 июня 2003 года.</t>
  </si>
  <si>
    <t>Приложение N 1</t>
  </si>
  <si>
    <t>Утверждены</t>
  </si>
  <si>
    <t>Приказом</t>
  </si>
  <si>
    <t>МНС России, ГТК России</t>
  </si>
  <si>
    <t>и Минфина России</t>
  </si>
  <si>
    <t>от 3 марта 2003 г. N БГ-3-10/98/197/22н</t>
  </si>
  <si>
    <t>ПРАВИЛА</t>
  </si>
  <si>
    <t>УКАЗАНИЯ ИНФОРМАЦИИ, ИДЕНТИФИЦИРУЮЩЕЙ ПЛАТЕЛЬЩИКА</t>
  </si>
  <si>
    <t>средств, полученных на возмездной и возвратной основе, безвозмездных перечислений в бюджетную систему Российской Федерации, доходов, являющихся источниками финансирования дефицитов бюджетов Российской Федерации, а также иных неналоговых доходов, предусмотренных законодательством Российской Федерации.</t>
  </si>
  <si>
    <t>1. Плательщики при заполнении расчетного документа указывают в поле 104 расчетного документа показатель кода бюджетной классификации (КБК) в соответствии с бюджетной классификацией Российской Федерации.</t>
  </si>
  <si>
    <t xml:space="preserve">   │  6  │Сумма прописью   │Указывается с начала строки с  заглавной│</t>
  </si>
  <si>
    <t>2. В поле 105 расчетного документа указывается значение кода ОКАТО муниципального образования в соответствии с Общероссийским классификатором объектов административно-территориального деления, на территории которого мобилизуются денежные средства.</t>
  </si>
  <si>
    <t>3. В полях 106 - 110 расчетного документа проставляется ноль ("0"), наличие незаполненных полей недопустимо.</t>
  </si>
  <si>
    <t>Приложение N 5</t>
  </si>
  <si>
    <t>УКАЗАНИЯ ИНФОРМАЦИИ, ИДЕНТИФИЦИРУЮЩЕЙ ЛИЦО</t>
  </si>
  <si>
    <t>ИЛИ ОРГАН, ОФОРМИВШИЕ РАСЧЕТНЫЙ ДОКУМЕНТ,</t>
  </si>
  <si>
    <t>при перечислении средств на уплату налогов (сборов) и иных обязательных платежей, уплачиваемых бюджетными учреждениями, лицевые счета которых открыты в органах федерального казначейства Министерства финансов Российской Федерации;</t>
  </si>
  <si>
    <t>при перечислении органами федерального казначейства Министерства финансов Российской Федерации денежных средств с лицевых счетов, открытых на балансовом счете N 40314 "Таможенные и другие платежи от внешнеэкономической деятельности", на лицевые счета, открытые на балансовом счете N 40101 "Доходы, распределяемые органами федерального казначейства между уровнями бюджетной системы Российской Федерации", на основании платежных поручений, подготовленных таможенными органами согласно установленному порядку.</t>
  </si>
  <si>
    <t>Значения идентификационного номера налогоплательщика (ИНН) и значения кода причины постановки на учет (КПП) в расчетных документах указываются в соответствии с положениями Порядка и условий присвоения, применения, а также изменения идентификационного номера налогоплательщика, утвержденного Приказом Министерства Российской Федерации по налогам и сборам от 27.11.1998 N ГБ-3-12/309 (зарегистрирован в Министерстве юстиции Российской Федерации 22.12.1998, N 1664; 10.03.2000, N 2145; "Бюллетень нормативных актов федеральных органов исполнительной власти", 1999, N 1; 2000, N 13).</t>
  </si>
  <si>
    <t>В полях "ИНН" плательщика (60), "КПП" плательщика (102), "ИНН" получателя (61) и "КПП" получателя (103) проставляются соответствующие значения.</t>
  </si>
  <si>
    <t>Указание значения показателя ИНН в полях "ИНН" плательщика (60), "ИНН" получателя (61) расчетного документа является обязательным.</t>
  </si>
  <si>
    <t>И ПОЛУЧАТЕЛЯ СРЕДСТВ, В РАСЧЕТНЫХ ДОКУМЕНТАХ</t>
  </si>
  <si>
    <t>В случае отсутствия у плательщика кода причины постановки на учет (КПП) в поле "КПП" плательщика (102) проставляется ноль ("0").</t>
  </si>
  <si>
    <t>1. Поля "ИНН" плательщика (60), "КПП" плательщика (102) и "Плательщик" (8).</t>
  </si>
  <si>
    <t>1.1. Налогоплательщики (плательщики сборов), в том числе участники внешнеэкономической деятельности, налоговые агенты, сборщики налогов и сборов, а также плательщики иных обязательных платежей, указанных в приложении N 4 к настоящему Приказу, при заполнении платежных поручений на перечисление платежей на счета по учету доходов и средств бюджетов всех уровней бюджетной системы Российской Федерации указывают в полях:</t>
  </si>
  <si>
    <t xml:space="preserve">   │     │                 │местонахождение            (сокращенные)│</t>
  </si>
  <si>
    <t xml:space="preserve">   │     │                 │обслуживающей   кредитной   организации,│</t>
  </si>
  <si>
    <t xml:space="preserve">   │     │                 │филиала  кредитной организации в случае,│</t>
  </si>
  <si>
    <t xml:space="preserve">   │     │                 │если платеж клиента осуществляется через│</t>
  </si>
  <si>
    <t xml:space="preserve">   │     │                 │открытый в другой кредитной организации,│</t>
  </si>
  <si>
    <t xml:space="preserve">   │     │                 │другом  филиале  кредитной   организации│</t>
  </si>
  <si>
    <t xml:space="preserve">   │     │                 │проставлен в поле "Сч.  N" плательщика и│</t>
  </si>
  <si>
    <t xml:space="preserve">   │     │                 │платеж клиента осуществляется через счет│</t>
  </si>
  <si>
    <t xml:space="preserve">   │     │                 │межфилиальных  расчетов,  при этом номер│</t>
  </si>
  <si>
    <t xml:space="preserve">   │     │                 │счета межфилиальных расчетов филиала  не│</t>
  </si>
  <si>
    <t xml:space="preserve">   │     │                 │проставляется                           │</t>
  </si>
  <si>
    <t xml:space="preserve">   │(в ред. Указания ЦБ РФ от 03.03.2003 N 1256-У)                  │</t>
  </si>
  <si>
    <t xml:space="preserve">   │(см. текст в предыдущей редакции)                               │</t>
  </si>
  <si>
    <t xml:space="preserve">   │     │                 │корреспондентского счета      (субсчета)│</t>
  </si>
  <si>
    <t>3. В поле 104 указывается показатель кода бюджетной классификации (КБК) в соответствии с классификацией доходов бюджетов Российской Федерации.</t>
  </si>
  <si>
    <t>4. В поле 105 указывается значение кода ОКАТО муниципального образования в соответствии с Общероссийским классификатором объектов административно-территориального деления, на территории которого мобилизуются денежные средства от уплаты налога (сбора) в бюджетную систему Российской Федерации.</t>
  </si>
  <si>
    <t>1.3. Таможенные органы и органы федерального казначейства Министерства финансов Российской Федерации при заполнении платежных поручений на перечисление денежных средств с лицевых счетов, открытых на балансовом счете N 40314 "Таможенные и другие платежи от внешнеэкономической деятельности", на лицевые счета, открытые на балансовом счете N 40101 "Доходы, распределяемые органами федерального казначейства между уровнями бюджетной системы Российской Федерации", указывают в полях:</t>
  </si>
  <si>
    <t>"ИНН" плательщика (60) - значение ИНН таможенного органа;</t>
  </si>
  <si>
    <t>"КПП" плательщика (102) - значение КПП таможенного органа;</t>
  </si>
  <si>
    <t>"Плательщик" (8) - наименование органа федерального казначейства Министерства финансов Российской Федерации и в скобках наименование таможенного органа (указываются в сокращенном виде).</t>
  </si>
  <si>
    <t xml:space="preserve">Оплата коммунальных услуг                                   </t>
  </si>
  <si>
    <t xml:space="preserve">Оплата содержания помещений                                 </t>
  </si>
  <si>
    <t xml:space="preserve">Оплата потребления тепловой энергии                         </t>
  </si>
  <si>
    <t xml:space="preserve">Оплата потребления электрической энергии                    </t>
  </si>
  <si>
    <t xml:space="preserve">Оплата водоснабжения помещений                              </t>
  </si>
  <si>
    <t>1.2. Налоговые органы и таможенные органы при заполнении инкассовых поручений на перечисление платежей на счета по учету доходов и средств бюджетов всех уровней бюджетной системы Российской Федерации при взыскании недоимок, пеней и штрафов со счетов налогоплательщиков (плательщиков сборов), в том числе участников внешнеэкономической деятельности, и налоговых агентов указывают в полях:</t>
  </si>
  <si>
    <t xml:space="preserve">Оплата аренды помещений                                      </t>
  </si>
  <si>
    <t>"ПР" - погашение задолженности, приостановленной к взысканию;</t>
  </si>
  <si>
    <t>"АП" - погашение задолженности по акту проверки;</t>
  </si>
  <si>
    <t>"АР" - погашение задолженности по исполнительному документу.</t>
  </si>
  <si>
    <t>В случае проставления в поле 106 расчетного документа значения ноль ("0") налоговые органы, при невозможности однозначно идентифицировать платеж, самостоятельно относят поступившие денежные средства к одному из указанных выше оснований платежа, руководствуясь законодательством о налогах и сборах.</t>
  </si>
  <si>
    <t>6. В поле 107 указывается показатель налогового периода, который имеет 10 знаков, восемь из которых имеют смысловое значение, а два являются разделительными знаками и заполняются точками (".").</t>
  </si>
  <si>
    <t>Показатель используется для указания периодичности уплаты налога (сбора) или конкретной даты уплаты налога (сбора), установленной законодательством о налогах и сборах, - "число.месяц.год".</t>
  </si>
  <si>
    <t xml:space="preserve">   │     │                 │организации,  чье наименование указано в│</t>
  </si>
  <si>
    <t xml:space="preserve">   │     │                 │поле "Плательщик",  то наименование этой│</t>
  </si>
  <si>
    <t xml:space="preserve">   │     │                 │организации  указывается повторно в поле│</t>
  </si>
  <si>
    <t xml:space="preserve">   │     │                 │"Банк плательщика"                      │</t>
  </si>
  <si>
    <t xml:space="preserve">   │  11 │БИК              │Банковский идентификационный  код  (БИК)│</t>
  </si>
  <si>
    <t xml:space="preserve">   │     │                 │банка плательщика.                      │</t>
  </si>
  <si>
    <t xml:space="preserve">   │     │                 │филиала кредитной организации в  случае,│</t>
  </si>
  <si>
    <t xml:space="preserve">   │     │                 │корреспондентский счет,  счет  участника│</t>
  </si>
  <si>
    <t xml:space="preserve">   │     │                 │кредитной организации  учреждению  Банка│</t>
  </si>
  <si>
    <t xml:space="preserve">   │     │                 │России для выдачи наличных денег филиалу│</t>
  </si>
  <si>
    <t>"Плательщик" (8) - наименование службы судебных приставов Министерства юстиции Российской Федерации, осуществляющей перечисление денежных средств, взысканных в порядке принудительного исполнения в соответствии с законодательством Российской Федерации.</t>
  </si>
  <si>
    <t>0</t>
  </si>
  <si>
    <t xml:space="preserve">   │     │                 │местонахождение  кредитной  организации,│</t>
  </si>
  <si>
    <t xml:space="preserve">   │     │                 │филиала кредитной    организации     или│</t>
  </si>
  <si>
    <t xml:space="preserve">   │     │                 │учреждения Банка России,  чей БИК указан│</t>
  </si>
  <si>
    <t xml:space="preserve">   │     │                 │в поле "БИК" банка плательщика          │</t>
  </si>
  <si>
    <t xml:space="preserve">   │     │                 │Если плательщиком    средств    является│</t>
  </si>
  <si>
    <t xml:space="preserve">   │     │                 │кредитная организация,  филиал кредитной│</t>
  </si>
  <si>
    <r>
      <t xml:space="preserve">          Аналогично, также как и выбор плательщика, на вкладке набираются все получатели, которые получают платеж и их реквизиты. Все получатели  пронумерованы по порядку от 01 до 41. Выбор получателя осуществляется нажатием на кружочек в левой части вкладки. Получатель, который выделился </t>
    </r>
    <r>
      <rPr>
        <sz val="12"/>
        <color indexed="43"/>
        <rFont val="Tahoma"/>
        <family val="2"/>
      </rPr>
      <t>желтым цветом</t>
    </r>
    <r>
      <rPr>
        <sz val="12"/>
        <rFont val="Tahoma"/>
        <family val="2"/>
      </rPr>
      <t xml:space="preserve"> и будет перенесен в печатную форму.  </t>
    </r>
  </si>
  <si>
    <r>
      <t xml:space="preserve">       На этой вкладке набираются все плательщики, которые осуществляют платежи и их реквизиты. Все плательщики пронумерованы по порядку от 01 до 41. Выбор плательщика осуществляется нажатием на кружочек в левой части вкладки. Строка, которая выделилась </t>
    </r>
    <r>
      <rPr>
        <sz val="12"/>
        <color indexed="43"/>
        <rFont val="Tahoma"/>
        <family val="2"/>
      </rPr>
      <t>желтым цветом</t>
    </r>
    <r>
      <rPr>
        <sz val="12"/>
        <rFont val="Tahoma"/>
        <family val="2"/>
      </rPr>
      <t xml:space="preserve"> и будет перенесена в печатную форму.       </t>
    </r>
  </si>
  <si>
    <r>
      <t xml:space="preserve">       Вкладка предназначена для просмотра и распечатки платежных поручений. На этой вкладке </t>
    </r>
    <r>
      <rPr>
        <sz val="12"/>
        <color indexed="53"/>
        <rFont val="Tahoma"/>
        <family val="2"/>
      </rPr>
      <t>нельзя</t>
    </r>
    <r>
      <rPr>
        <sz val="12"/>
        <rFont val="Tahoma"/>
        <family val="2"/>
      </rPr>
      <t xml:space="preserve"> заносить или изменять данные.</t>
    </r>
  </si>
  <si>
    <t>«Пл2003»</t>
  </si>
  <si>
    <t>НаименКБК</t>
  </si>
  <si>
    <t xml:space="preserve">Т Е К У Щ И Е   Р А С Х О Д Ы                               </t>
  </si>
  <si>
    <t xml:space="preserve">ЗАКУПКИ ТОВАРОВ И ОПЛАТА УСЛУГ                              </t>
  </si>
  <si>
    <t xml:space="preserve">Оплата труда государственных служащих                       </t>
  </si>
  <si>
    <t>При уплате налога один раз в год 4-й и 5-й знаки показателя налогового периода заполняются нулями. Если законодательством о налогах и сборах по годовому платежу предусматривается более одного срока уплаты налога (сбора) и установлены конкретные даты уплаты налога (сбора) для каждого срока, то в показателе налогового периода указываются эти даты.</t>
  </si>
  <si>
    <t>Образцы заполнения показателя налогового периода:</t>
  </si>
  <si>
    <t>"Д1.01.2003"; "Д2.01.2003"; "Д3.01.2003";</t>
  </si>
  <si>
    <t>"МС.02.2003"; "КВ.01.2003"; "ПЛ.02.2003"; "ГД.00.2003".</t>
  </si>
  <si>
    <t>Налоговый период указывается для платежей текущего года, а также в случае самостоятельного обнаружения ошибки в ранее представленной декларации и добровольной уплате доначисленного налога (сбора) за истекший налоговый период при отсутствии требования об уплате налогов (сборов) от налогового органа. В показателе налогового периода следует указать тот налоговый период, за который осуществляется уплата или доплата налога (сбора).</t>
  </si>
  <si>
    <t xml:space="preserve">   │     │                 │клиент, не     являющийся      кредитной│</t>
  </si>
  <si>
    <t xml:space="preserve">   │     │                 │организации, обслуживается в  учреждении│</t>
  </si>
  <si>
    <t xml:space="preserve">   │     │                 │России, а также при перечислении средств│</t>
  </si>
  <si>
    <t xml:space="preserve">   │  24 │Назначение       │Указываются     назначение      платежа,│</t>
  </si>
  <si>
    <t xml:space="preserve">   │     │платежа          │наименование товаров, выполненных работ,│</t>
  </si>
  <si>
    <t xml:space="preserve">   │     │                 │оказанных услуг,  номера и даты товарных│</t>
  </si>
  <si>
    <t xml:space="preserve">   │     │                 │документов, договоров, налог (выделяется│</t>
  </si>
  <si>
    <t xml:space="preserve">   │     │                 │отдельной строкой или делается ссылка на│</t>
  </si>
  <si>
    <t xml:space="preserve">   │     │                 │то, что налог  не  уплачивается),  также│</t>
  </si>
  <si>
    <t xml:space="preserve">   │     │                 │может быть  указана  другая  необходимая│</t>
  </si>
  <si>
    <t xml:space="preserve">   │     │                 │информация, в  том   числе  срок  уплаты│</t>
  </si>
  <si>
    <t xml:space="preserve">   │     │                 │налога или   сбора,   срок   оплаты   по│</t>
  </si>
  <si>
    <t xml:space="preserve">   │     │                 │договору                                │</t>
  </si>
  <si>
    <t xml:space="preserve">   │  43 │М.П.             │Место для печати плательщика.           │</t>
  </si>
  <si>
    <t xml:space="preserve">   │     │                 │Проставляется оттиск   печати   (при  ее│</t>
  </si>
  <si>
    <t xml:space="preserve">   │     │                 │наличии) согласно заявленному  кредитной│</t>
  </si>
  <si>
    <t xml:space="preserve">   │     │                 │организации или учреждению Банка  России│</t>
  </si>
  <si>
    <t xml:space="preserve">   │     │                 │образцу                                 │</t>
  </si>
  <si>
    <t xml:space="preserve">   │  44 │Подписи          │Подписи плательщика.                    │</t>
  </si>
  <si>
    <t xml:space="preserve">   │     │                 │Проставляются подписи   (подпись)   лиц,│</t>
  </si>
  <si>
    <t xml:space="preserve">   │     │                 │имеющих право      подписи     расчетных│</t>
  </si>
  <si>
    <t xml:space="preserve">   │     │                 │документов, согласно          заявленным│</t>
  </si>
  <si>
    <t>"ВУ" - номер дела или материала, рассмотренного арбитражным судом;</t>
  </si>
  <si>
    <t>"АП" - номер акта проверки;</t>
  </si>
  <si>
    <t>"АР" - номер исполнительного документа и возбужденного на основании его исполнительного производства.</t>
  </si>
  <si>
    <t>При указании в показателе номера документа соответствующей информации знак "N" не проставляется.</t>
  </si>
  <si>
    <t>При уплате текущих платежей или добровольном погашении задолженности при отсутствии требования об уплате налогов (сборов) от налогового органа (показатель основания платежа имеет значение "ТП" или "ЗД") в показателе номера документа проставляется ноль ("0").</t>
  </si>
  <si>
    <t>8. В поле 109 указывается показатель даты документа, который состоит из 10 знаков и имеет формат даты аналогично пункту 6.2 настоящих Правил: первые два знака показателя обозначают календарный день (могут иметь значения от 01 до 31), 4-й и 5-й знаки - месяц (значения от 01 до 12), знаки с 7-го по 10-й обозначают год, в 3-м и 6-м знаках в качестве разделительных проставляются точки (".").</t>
  </si>
  <si>
    <t>УКАЗАНИЯ ИНФОРМАЦИИ, ИДЕНТИФИЦИРУЮЩЕЙ ПЛАТЕЖ,</t>
  </si>
  <si>
    <t>В РАСЧЕТНЫХ ДОКУМЕНТАХ НА ПЕРЕЧИСЛЕНИЕ НАЛОГОВ</t>
  </si>
  <si>
    <t>И СБОРОВ В БЮДЖЕТНУЮ СИСТЕМУ РОССИЙСКОЙ ФЕДЕРАЦИИ</t>
  </si>
  <si>
    <t xml:space="preserve">   │     │                 │кредитной организации, филиалу кредитной│</t>
  </si>
  <si>
    <t xml:space="preserve">   │     │                 │образцам                                │</t>
  </si>
  <si>
    <t xml:space="preserve">   │  45 │Отметки банка    │Отметки банка плательщика.              │</t>
  </si>
  <si>
    <t xml:space="preserve">   │     │                 │Проставляются штамп  (штампы)  кредитной│</t>
  </si>
  <si>
    <t xml:space="preserve">   │     │                 │организации, филиала           кредитной│</t>
  </si>
  <si>
    <t xml:space="preserve">   │     │                 │организации или учреждения Банка России,│</t>
  </si>
  <si>
    <t xml:space="preserve">   │     │                 │дата и       подпись      ответственного│</t>
  </si>
  <si>
    <t xml:space="preserve">Капитальные трансферты внутри страны                        </t>
  </si>
  <si>
    <t xml:space="preserve">Трансферты бюджетам других уровней                          </t>
  </si>
  <si>
    <t xml:space="preserve">Трансферты предприятиям и организациям                       </t>
  </si>
  <si>
    <t xml:space="preserve">Трансферты финансовым организациям                          </t>
  </si>
  <si>
    <t xml:space="preserve">H Ы Х  С С У Д )  З А  В Ы Ч Е Т О М  П О Г А Ш Е H И Я     </t>
  </si>
  <si>
    <t xml:space="preserve">ПРЕДОСТАВЛЕHИЕ КРЕДИТОВ (БЮДЖЕТHЫХ ССУД)                    </t>
  </si>
  <si>
    <t xml:space="preserve">Предоставление кредитов (бюджетных ссуд) внутри страны      </t>
  </si>
  <si>
    <t xml:space="preserve">Кредиты (бюджетные ссуды) бюджетам других уровней           </t>
  </si>
  <si>
    <t xml:space="preserve">Кредиты (бюджетные ссуды) государственным нефинансовым      </t>
  </si>
  <si>
    <t xml:space="preserve">организациям                                                </t>
  </si>
  <si>
    <t xml:space="preserve">Кредиты (бюджетные ссуды) финансовым организациям           </t>
  </si>
  <si>
    <t xml:space="preserve">Прочие кредиты (бюджетные ссуды) внутри страны              </t>
  </si>
  <si>
    <t xml:space="preserve">Возврат кредитов (бюджетных ссуд), предоставленных внутри   </t>
  </si>
  <si>
    <t xml:space="preserve">страны                                                      </t>
  </si>
  <si>
    <t xml:space="preserve">       ────────────────────────┼────────┤ │</t>
  </si>
  <si>
    <t xml:space="preserve">     /\                        │БИК     │ │30</t>
  </si>
  <si>
    <t xml:space="preserve">      │15                      ├────────┤ │</t>
  </si>
  <si>
    <t xml:space="preserve">      │                        │Сч. N   │ │</t>
  </si>
  <si>
    <t xml:space="preserve">Неопознанный код                                            </t>
  </si>
  <si>
    <t xml:space="preserve">110150                </t>
  </si>
  <si>
    <t xml:space="preserve">Компенсация налога  на доходы физических лиц                </t>
  </si>
  <si>
    <t xml:space="preserve">111060                </t>
  </si>
  <si>
    <t xml:space="preserve">Прочие непредвиденные расходы федерального значения.        </t>
  </si>
  <si>
    <t xml:space="preserve">120127                </t>
  </si>
  <si>
    <t xml:space="preserve">Выплата процентов по ОФЗ-ФК                                 </t>
  </si>
  <si>
    <t xml:space="preserve">120128                </t>
  </si>
  <si>
    <t xml:space="preserve">Обслуживания прочих гос.ценных бумаг.                       </t>
  </si>
  <si>
    <t xml:space="preserve">120129                </t>
  </si>
  <si>
    <t xml:space="preserve">Обслуживание гос.федеральных облигаций                      </t>
  </si>
  <si>
    <t xml:space="preserve">120170                </t>
  </si>
  <si>
    <t xml:space="preserve">Выплата процентов  по ц/б субъектов РФ и муниц.ц/б         </t>
  </si>
  <si>
    <t xml:space="preserve">121200                </t>
  </si>
  <si>
    <t xml:space="preserve">                                                            </t>
  </si>
  <si>
    <t xml:space="preserve">Оплата потребления газа.                                    </t>
  </si>
  <si>
    <t xml:space="preserve">110723                </t>
  </si>
  <si>
    <t xml:space="preserve">Оплата потребления котельно-печного топлива                 </t>
  </si>
  <si>
    <t xml:space="preserve">110770                </t>
  </si>
  <si>
    <t xml:space="preserve">Прочие коммунальные услуги                                   </t>
  </si>
  <si>
    <t xml:space="preserve">130000                </t>
  </si>
  <si>
    <t xml:space="preserve">Субвенции                                                    </t>
  </si>
  <si>
    <t xml:space="preserve">999999                </t>
  </si>
  <si>
    <t xml:space="preserve">            │</t>
  </si>
  <si>
    <t xml:space="preserve">   ─────────┴──────┬─────────────┬────────┬──────────────────────────</t>
  </si>
  <si>
    <t xml:space="preserve">   ИНН (60)        │КПП (102)    │Сумма   │(7)</t>
  </si>
  <si>
    <t xml:space="preserve">   (8)                           ├────────┼──────────────────────────</t>
  </si>
  <si>
    <t xml:space="preserve">                                 │Сч. N   │(9)</t>
  </si>
  <si>
    <t xml:space="preserve">   (10)                          │БИК     │(11)</t>
  </si>
  <si>
    <t xml:space="preserve">                                 │Сч. N   │(12)</t>
  </si>
  <si>
    <t xml:space="preserve">   (13)                          │БИК     │(14)</t>
  </si>
  <si>
    <t xml:space="preserve">                                 │Сч. N   │(15)</t>
  </si>
  <si>
    <t xml:space="preserve">   ИНН (61)        │КПП (103)    │Сч. N   │(17)</t>
  </si>
  <si>
    <t xml:space="preserve">   (16)                          ├────────┼──────┬───────────┬───────</t>
  </si>
  <si>
    <t xml:space="preserve">                                 │Вид оп. │(18)  │Срок плат. │(19)</t>
  </si>
  <si>
    <t xml:space="preserve">                                 │Наз. пл.│(20)  │Очер. плат.│(21)</t>
  </si>
  <si>
    <t xml:space="preserve">   Получатель                    │Код     │(22)  │Рез. поле  │(23)</t>
  </si>
  <si>
    <t xml:space="preserve">   ──────────────┬──────┬─────┬──┴──────┬─┴──────┴──────┬────┴┬──────</t>
  </si>
  <si>
    <t xml:space="preserve">       (104)     │ (105)│(106)│  (107)  │    (108)      │(109)│(110)</t>
  </si>
  <si>
    <t xml:space="preserve">   ──────────────┴──────┴─────┴─────────┴───────────────┴─────┴──────</t>
  </si>
  <si>
    <t xml:space="preserve">                              (44)                      (45)</t>
  </si>
  <si>
    <t xml:space="preserve">       (43)        _________________________</t>
  </si>
  <si>
    <t>Приложение 4</t>
  </si>
  <si>
    <t>ОПИСАНИЕ ПОЛЕЙ ПЛАТЕЖНОГО ПОРУЧЕНИЯ</t>
  </si>
  <si>
    <t xml:space="preserve">      │30                      │Вид оп. │/\      │Срок плат. │</t>
  </si>
  <si>
    <t xml:space="preserve">      │                        ├────────┤ │      ├───────────┤</t>
  </si>
  <si>
    <t xml:space="preserve">      │                        │Наз. пл.│ │15    │Очер. плат.│/\</t>
  </si>
  <si>
    <t xml:space="preserve">      │Получатель   100        ├────────┤ │  20  ├───────────┤│10 25</t>
  </si>
  <si>
    <t xml:space="preserve">     \/&lt;──────────────────────&gt;│Код     │\/&lt;────&gt;│Рез. поле  │\/&lt;───&gt;</t>
  </si>
  <si>
    <t>Правила указания информации, идентифицирующей платеж, в расчетных документах на перечисление таможенных и иных платежей от внешнеэкономической деятельности (приложение N 3 к настоящему Приказу);</t>
  </si>
  <si>
    <t xml:space="preserve">       ──────────┬──────┬────┬─┴───────┬┴────────┴──────┬────┴──┬────</t>
  </si>
  <si>
    <t xml:space="preserve">     /\          │      │    │         │                │       │</t>
  </si>
  <si>
    <t xml:space="preserve">      │5   45    │  30  │ 10 │    25   │       35       │   25  │ 10</t>
  </si>
  <si>
    <t xml:space="preserve">     \/&lt;────────&gt;│&lt;────&gt;│&lt;──&gt;│&lt;───────&gt;│&lt;──────────────&gt;│&lt;─────&gt;│&lt;──&gt;</t>
  </si>
  <si>
    <t xml:space="preserve">       ──────────┴──────┴────┴─────────┴────────────────┴───────┴────</t>
  </si>
  <si>
    <t>45382000</t>
  </si>
  <si>
    <t>7707231510</t>
  </si>
  <si>
    <t>770701001</t>
  </si>
  <si>
    <t xml:space="preserve">Выплата процентов по займам, предоставленным Центральным  банком Российской Федерации     </t>
  </si>
  <si>
    <t xml:space="preserve">     /\</t>
  </si>
  <si>
    <t xml:space="preserve">   │Номер│   Наименование  │                 Значение               │</t>
  </si>
  <si>
    <t xml:space="preserve">   ├─────┼─────────────────┼────────────────────────────────────────┤</t>
  </si>
  <si>
    <t xml:space="preserve">   │  1  │        2        │                    3                   │</t>
  </si>
  <si>
    <t xml:space="preserve">   │  1  │ПЛАТЕЖНОЕ        │Наименование документа                  │</t>
  </si>
  <si>
    <t xml:space="preserve">   │     │ПОРУЧЕНИЕ        │                                        │</t>
  </si>
  <si>
    <t xml:space="preserve">   │  2  │0401060          │Номер формы  по  ОКУД  ОК 011-93,  класс│</t>
  </si>
  <si>
    <t xml:space="preserve">   │     │                 │"Унифицированная система      банковской│</t>
  </si>
  <si>
    <t xml:space="preserve">   │     │                 │документации"                           │</t>
  </si>
  <si>
    <t xml:space="preserve">   │  3  │N                │Номер платежного поручения.             │</t>
  </si>
  <si>
    <t xml:space="preserve">   │     │                 │Указывается номер  платежного  поручения│</t>
  </si>
  <si>
    <t xml:space="preserve">   │     │                 │цифрами. В  случае,  если  номер состоит│</t>
  </si>
  <si>
    <t>информация в поле "Назначение платежа" (24) указывается в виде последовательного указания расположенных друг за другом и разделенных между собой точкой с запятой (";") отдельных показателей в соответствии со следующей структурой:</t>
  </si>
  <si>
    <t>Код таможенного органа; Тип платежа; "Примечание".</t>
  </si>
  <si>
    <t xml:space="preserve">       ──────────────────────────────────────────────────────────────</t>
  </si>
  <si>
    <t xml:space="preserve">                     /\        Подписи                Отметки банка</t>
  </si>
  <si>
    <t xml:space="preserve">   │     │                 │отличны от "000"                        │</t>
  </si>
  <si>
    <t xml:space="preserve">   │  4  │Дата             │Дата составления платежного поручения.  │</t>
  </si>
  <si>
    <t xml:space="preserve">   │     │                 │Указываются число,  месяц, год - цифрами│</t>
  </si>
  <si>
    <t xml:space="preserve">   │     │                 │(в формате   ДД.ММ.ГГГГ)   или  число  -│</t>
  </si>
  <si>
    <t>НА ПЕРЕЧИСЛЕНИЕ НАЛОГОВ, СБОРОВ И ИНЫХ ОБЯЗАТЕЛЬНЫХ</t>
  </si>
  <si>
    <t>ПЛАТЕЖЕЙ В БЮДЖЕТНУЮ СИСТЕМУ РОССИЙСКОЙ ФЕДЕРАЦИИ</t>
  </si>
  <si>
    <t>В целях обеспечения органами федерального казначейства Министерства финансов Российской Федерации, налоговыми органами и таможенными органами автоматизированной обработки информации, содержащейся в расчетных документах, утвержденных соответствующими нормативными документами Центрального банка Российской Федерации, приказываем:</t>
  </si>
  <si>
    <t>1. Утвердить по согласованию с Центральным банком Российской Федерации:</t>
  </si>
  <si>
    <t>Правила указания информации, идентифицирующей плательщика и получателя средств, в расчетных документах на перечисление налогов, сборов и иных обязательных платежей в бюджетную систему Российской Федерации (приложение N 1 к настоящему Приказу);</t>
  </si>
  <si>
    <t>Правила указания информации, идентифицирующей платеж, в расчетных документах на перечисление налогов и сборов в бюджетную систему Российской Федерации (приложение N 2 к настоящему Приказу);</t>
  </si>
  <si>
    <t>2. Информацию в полях "Плательщик", "Получатель", "Назначение платежа" и иную предусмотренную настоящим Приказом информацию в полях расчетных документов, перевод средств по которым осуществляется через подразделения расчетной сети Центрального банка Российской Федерации с использованием электронной технологии (без сопровождения расчетными документами на бумажном носителе), заполнять с учетом максимального количества знаков, установленного для данных полей Центральным банком Российской Федерации.</t>
  </si>
  <si>
    <t xml:space="preserve">   │     │                 │цифрами, месяц - прописью, год - цифрами│</t>
  </si>
  <si>
    <t xml:space="preserve">   │     │                 │(полностью)                             │</t>
  </si>
  <si>
    <t xml:space="preserve">   │  5  │Вид платежа      │В платежных поручениях, представляемых в│</t>
  </si>
  <si>
    <t xml:space="preserve">   │     │                 │учреждения Банка       России        для│</t>
  </si>
  <si>
    <t xml:space="preserve">   │     │                 │осуществления платежа    почтовым    или│</t>
  </si>
  <si>
    <t xml:space="preserve">   │     │                 │телеграфным способом,      проставляется│</t>
  </si>
  <si>
    <t xml:space="preserve">   │     │                 │соответственно "почтой"              или│</t>
  </si>
  <si>
    <t xml:space="preserve">   │     │                 │"телеграфом". В  платежных   поручениях,│</t>
  </si>
  <si>
    <t xml:space="preserve">   │     │                 │представляемых для         осуществления│</t>
  </si>
  <si>
    <t xml:space="preserve">   │     │                 │электронных расчетов,   в   этом    поле│</t>
  </si>
  <si>
    <t xml:space="preserve">   │     │                 │проставляется "электронно"      согласно│</t>
  </si>
  <si>
    <t xml:space="preserve">   │     │                 │нормативным актам     Банка      России,│</t>
  </si>
  <si>
    <t xml:space="preserve">   │     │                 │регламентирующим электронные расчеты.  В│</t>
  </si>
  <si>
    <t xml:space="preserve">   │     │                 │других случаях поле не заполняется      │</t>
  </si>
  <si>
    <t>3.3. Показатель "Примечание" используется для указания дополнительной информации, необходимой для идентификации назначения платежа, является текстовым пояснением и заполняется в кавычках.</t>
  </si>
  <si>
    <t>Приложение N 4</t>
  </si>
  <si>
    <t>В РАСЧЕТНЫХ ДОКУМЕНТАХ НА ПЕРЕЧИСЛЕНИЕ ИНЫХ</t>
  </si>
  <si>
    <t>ОБЯЗАТЕЛЬНЫХ ПЛАТЕЖЕЙ В БЮДЖЕТНУЮ СИСТЕМУ</t>
  </si>
  <si>
    <t>РОССИЙСКОЙ ФЕДЕРАЦИИ</t>
  </si>
  <si>
    <t>Настоящие Правила распространяются на плательщиков иных обязательных платежей при заполнении расчетных документов на перечисление платежей на счета по учету доходов и средств бюджетов всех уровней бюджетной системы Российской Федерации:</t>
  </si>
  <si>
    <t>доходов от использования имущества, находящегося в государственной и муниципальной собственности;</t>
  </si>
  <si>
    <t>доходов от продажи или иного возмездного отчуждения имущества, находящегося в государственной и муниципальной собственности;</t>
  </si>
  <si>
    <t xml:space="preserve">   │     │                 │расчетов,  счет межфилиальных  расчетов,│</t>
  </si>
  <si>
    <t xml:space="preserve">   │     │                 │проставленный в     поле     "Сч.     N"│</t>
  </si>
  <si>
    <t xml:space="preserve">   │     │                 │плательщика,       или       указываются│</t>
  </si>
  <si>
    <t xml:space="preserve">   │     │                 │наименование      и      местонахождение│</t>
  </si>
  <si>
    <t xml:space="preserve">   │     │                 │(сокращенные)     филиала      кредитной│</t>
  </si>
  <si>
    <t xml:space="preserve">   │     │                 │организации,   обслуживающего   клиента,│</t>
  </si>
  <si>
    <t xml:space="preserve">   │     │                 │если номер   лицевого   счета    клиента│</t>
  </si>
  <si>
    <t>средств, полученных в результате применения мер гражданско-правовой, административной, уголовной и иной ответственности, предусмотренной законодательством Российской Федерации, в том числе штрафов, конфискаций, компенсаций, а также средств, полученных в возмещение вреда, причиненного Российской Федерации, субъектам Российской Федерации, муниципальным образованиям, и иных сумм принудительного изъятия;</t>
  </si>
  <si>
    <t xml:space="preserve">   │     │                 │буквы сумма  платежа  прописью в рублях,│</t>
  </si>
  <si>
    <t xml:space="preserve">   │     │                 │при этом   слово   "рубль"    ("рублей",│</t>
  </si>
  <si>
    <t xml:space="preserve">   │     │                 │"рубля") не     сокращается,     копейки│</t>
  </si>
  <si>
    <t xml:space="preserve">   │     │                 │указываются  цифрами,  слово   "копейка"│</t>
  </si>
  <si>
    <t xml:space="preserve">   │     │                 │("копейки",     "копеек")    также    не│</t>
  </si>
  <si>
    <t xml:space="preserve">   │     │                 │сокращается. Если сумма платежа прописью│</t>
  </si>
  <si>
    <t xml:space="preserve">   │     │                 │выражена в   целых  рублях,  то  копейки│</t>
  </si>
  <si>
    <t xml:space="preserve">   │     │                 │можно не указывать, при этом    в   поле│</t>
  </si>
  <si>
    <t xml:space="preserve">   │     │                 │"Сумма" указываются сумма платежа и знак│</t>
  </si>
  <si>
    <t xml:space="preserve">   │     │                 │равенства "="                           │</t>
  </si>
  <si>
    <t xml:space="preserve">   │  7  │Сумма            │Указывается сумма платежа цифрами, рубли│</t>
  </si>
  <si>
    <t xml:space="preserve">   │     │                 │отделяются от  копеек  знаком  тире "-".│</t>
  </si>
  <si>
    <t xml:space="preserve">   │     │                 │Если сумма платежа цифрами   выражена  в│</t>
  </si>
  <si>
    <t xml:space="preserve">   │     │                 │целых рублях, то копейки     можно    не│</t>
  </si>
  <si>
    <t xml:space="preserve">   │     │                 │указывать, в этом случае     указываются│</t>
  </si>
  <si>
    <t xml:space="preserve">   │     │                 │сумма платежа и знак равенства "=",  при│</t>
  </si>
  <si>
    <t xml:space="preserve">   │     │                 │этом в поле "Сумма прописью" указывается│</t>
  </si>
  <si>
    <t xml:space="preserve">   │  9  │Сч. N            │Номер счета плательщика.                │</t>
  </si>
  <si>
    <t xml:space="preserve">   │     │                 │Проставляется номер    лицевого    счета│</t>
  </si>
  <si>
    <t xml:space="preserve">   │     │                 │плательщика в   кредитной   организации,│</t>
  </si>
  <si>
    <t xml:space="preserve">   │     │                 │филиале кредитной  организации   или   в│</t>
  </si>
  <si>
    <t xml:space="preserve">   │     │                 │учреждении Банка  России (за исключением│</t>
  </si>
  <si>
    <t xml:space="preserve">   │     │                 │сумма платежа в целых рублях            │</t>
  </si>
  <si>
    <t xml:space="preserve">   │  8  │Плательщик       │Указывается    наименование  плательщика│</t>
  </si>
  <si>
    <t xml:space="preserve">   │     │                 │средств.                                │</t>
  </si>
  <si>
    <t xml:space="preserve">   │     │                 │Дополнительно указываются номер лицевого│</t>
  </si>
  <si>
    <t xml:space="preserve">   │     │                 │счета клиента,      наименование       и│</t>
  </si>
  <si>
    <t>НА ПЕРЕЧИСЛЕНИЕ НАЛОГОВ, СБОРОВ, ТАМОЖЕННЫХ</t>
  </si>
  <si>
    <t>И ИНЫХ ОБЯЗАТЕЛЬНЫХ ПЛАТЕЖЕЙ В БЮДЖЕТНУЮ СИСТЕМУ</t>
  </si>
  <si>
    <t>Информация, идентифицирующая плательщика средств, получателя средств и платеж, указываемая в расчетных документах в соответствии с приложениями N N 1 - 4 к настоящему Приказу, является обязательной к заполнению при наличии в поле 101 расчетного документа двузначного показателя статуса, который определяет юридическое лицо или соответствующий орган, непосредственно оформившие расчетный документ.</t>
  </si>
  <si>
    <t>При заполнении полей 104 - 110 расчетного документа в поле 101 должно быть указано одно из следующих значений статуса: налогоплательщик (плательщик сборов) ("01"), налоговый агент ("02"), сборщик налогов и сборов ("03"), налоговый орган ("04"), служба судебных приставов Министерства юстиции Российской Федерации ("05"), участник внешнеэкономической деятельности ("06"), таможенный орган ("07"), плательщик иных обязательных платежей, осуществляющий перечисление платежей на счета по учету доходов и средств бюджетов всех уровней бюджетной системы Российской Федерации ("08").</t>
  </si>
  <si>
    <t xml:space="preserve"> 03.10.2002 N 2-П (с изм. от 03.03.2003г. №1256-У)</t>
  </si>
  <si>
    <t>Документы</t>
  </si>
  <si>
    <t>Дата</t>
  </si>
  <si>
    <t>Номер ПП</t>
  </si>
  <si>
    <t>Вид платежа</t>
  </si>
  <si>
    <t>почтой</t>
  </si>
  <si>
    <t>Сумма</t>
  </si>
  <si>
    <t>5. В поле 106 указывается показатель основания платежа, который имеет 2 знака и может принимать следующие значения:</t>
  </si>
  <si>
    <t>"ТП" - платежи текущего года;</t>
  </si>
  <si>
    <t>"ЗД" - добровольное погашение задолженности по истекшим налоговым периодам при отсутствии требования об уплате налогов (сборов) от налогового органа;</t>
  </si>
  <si>
    <t>"ТР" - погашение задолженности по требованию об уплате налогов (сборов) от налогового органа;</t>
  </si>
  <si>
    <t>"РС" - погашение рассроченной задолженности;</t>
  </si>
  <si>
    <t xml:space="preserve">Средства, поступившие от сдачи в аренду помещений (-)       </t>
  </si>
  <si>
    <t xml:space="preserve">Средства, расходуемые на оплату арендуемых помещений (+)    </t>
  </si>
  <si>
    <t xml:space="preserve">Оплата льгот по коммунальным услугам                        </t>
  </si>
  <si>
    <t xml:space="preserve">Оплата геологоразведочных работ                             </t>
  </si>
  <si>
    <t xml:space="preserve">Оплата услуг по типовому проектированию                     </t>
  </si>
  <si>
    <t xml:space="preserve">Прочие текущие расходы на закупки товаров и оплату услуг    </t>
  </si>
  <si>
    <t xml:space="preserve">Оплата услуг научно-исследовательских организаций           </t>
  </si>
  <si>
    <t xml:space="preserve">Оплата текущего ремонта оборудования и инвентаря            </t>
  </si>
  <si>
    <t xml:space="preserve">Оплата текущего ремонта зданий и сооружений                 </t>
  </si>
  <si>
    <t xml:space="preserve">   │     │                 │расчетов, при     этом    номер    счета│</t>
  </si>
  <si>
    <t xml:space="preserve">   │     │                 │межфилиальных расчетов    филиала     не│</t>
  </si>
  <si>
    <t xml:space="preserve">   │  17 │Сч. N            │Номер счета получателя.                 │</t>
  </si>
  <si>
    <t xml:space="preserve">   │     │                 │Федерации.                              │</t>
  </si>
  <si>
    <t xml:space="preserve">   │     │                 │Номер лицевого    счета    в   кредитной│</t>
  </si>
  <si>
    <t xml:space="preserve">   │     │                 │организации,      филиале      кредитной│</t>
  </si>
  <si>
    <t xml:space="preserve">   │     │                 │организации может не проставляться, если│</t>
  </si>
  <si>
    <t xml:space="preserve">   │     │                 │плательщиком     является      кредитная│</t>
  </si>
  <si>
    <t xml:space="preserve">   │     │                 │организация,       филиал      кредитной│</t>
  </si>
  <si>
    <t xml:space="preserve">   │     │                 │организации                             │</t>
  </si>
  <si>
    <t xml:space="preserve">   │  10 │Банк плательщика │Указываются        наименование        и│</t>
  </si>
  <si>
    <t xml:space="preserve">   │  13 │Банк получателя  │Указываются         наименование       и│</t>
  </si>
  <si>
    <t>6.1. Первые два знака показателя налогового периода предназначены для определения периодичности уплаты налога (сбора), установленной законодательством о налогах и сборах, которая указывается следующим образом:</t>
  </si>
  <si>
    <t>"Д1" - платеж за первую декаду месяца;</t>
  </si>
  <si>
    <t>1.4. Служба судебных приставов Министерства юстиции Российской Федерации при заполнении платежных поручений на перечисление платежей на счета по учету доходов и средств бюджетов всех уровней бюджетной системы Российской Федерации при погашении задолженности налогоплательщика (плательщика сборов), в том числе участника внешнеэкономической деятельности, налогового агента, за счет денежных средств, взысканных с него в ходе проведения исполнительных действий, указывает в полях:</t>
  </si>
  <si>
    <t xml:space="preserve">   │     │                 │филиала кредитной организации, открытого│</t>
  </si>
  <si>
    <t xml:space="preserve">   │     │                 │в учреждении        Банка       России),│</t>
  </si>
  <si>
    <t xml:space="preserve">   │     │                 │сформированный в соответствии          с│</t>
  </si>
  <si>
    <t xml:space="preserve">   │     │                 │правилами ведения бухгалтерского учета в│</t>
  </si>
  <si>
    <t xml:space="preserve">   │     │                 │Банке России или правилами       ведения│</t>
  </si>
  <si>
    <t xml:space="preserve">   │     │                 │бухгалтерского   учета    в    кредитных│</t>
  </si>
  <si>
    <t xml:space="preserve">   │     │                 │организациях,  расположенных          на│</t>
  </si>
  <si>
    <t xml:space="preserve">   │     │                 │территории Российской Федерации.        │</t>
  </si>
  <si>
    <t xml:space="preserve">   │     │                 │расчетов, счет  межфилиальных  расчетов,│</t>
  </si>
  <si>
    <t>таможенные органы и органы федерального казначейства Министерства финансов Российской Федерации при заполнении платежных поручений на перечисление денежных средств с лицевых счетов, открытых на балансовом счете N 40314 "Таможенные и другие платежи от внешнеэкономической деятельности", на лицевые счета, открытые на балансовом счете N 40101 "Доходы, распределяемые органами федерального казначейства между уровнями бюджетной системы Российской Федерации";</t>
  </si>
  <si>
    <t xml:space="preserve">   │     │                 │корреспондентского субсчета             │</t>
  </si>
  <si>
    <t>"РС" - дату уплаты части рассроченной суммы налога в соответствии с установленным графиком рассрочки;</t>
  </si>
  <si>
    <t>"ОТ" - дату завершения отсрочки;</t>
  </si>
  <si>
    <t>При этом для текущих платежей (значение показателя основания платежа равно "ТП") в показателе даты документа указывается дата декларации (расчета), представленной в налоговый орган, а именно дата подписи декларации налогоплательщиком (уполномоченным лицом).</t>
  </si>
  <si>
    <t>В случае добровольного погашения задолженности по истекшим налоговым периодам при отсутствии требования об уплате налогов (сборов) от налогового органа (значение показателя основания платежа равно "ЗД"), в показателе даты документа проставляется ноль ("0").</t>
  </si>
  <si>
    <t>Для платежей, по которым уплата производится в соответствии с требованием об уплате налогов (сборов) от налогового органа (значение показателя основания платежа равно "ТР"), в показателе даты документа проставляется дата требования.</t>
  </si>
  <si>
    <t xml:space="preserve">Трансферты населению                                                   </t>
  </si>
  <si>
    <t xml:space="preserve">Выплаты пенсий и пособий                                    </t>
  </si>
  <si>
    <t xml:space="preserve">Стипендии                                                   </t>
  </si>
  <si>
    <t xml:space="preserve">Прочие трансферты населению                                 </t>
  </si>
  <si>
    <t>"ТР" - срок уплаты, установленный в требовании об уплате налогов (сборов) от налогового органа;</t>
  </si>
  <si>
    <t>6.2. При уплате отсроченной, рассроченной, реструктурируемой задолженности, погашении приостановленной к взысканию задолженности, погашении задолженности по требованию об уплате налогов (сборов) от налогового органа или погашении задолженности в связи с введением внешнего управления, в показателе налогового периода форматом "день.месяц.год" указывается конкретная дата (например: "05.09.2003"), которая взаимосвязана с показателем основания платежа (пункт 5 настоящих Правил) и может обозначать, если показатель основания платежа имеет значение:</t>
  </si>
  <si>
    <t xml:space="preserve">   │     │                 │получателя и        платеж       клиента│</t>
  </si>
  <si>
    <t xml:space="preserve">   │     │                 │осуществляется через счет  межфилиальных│</t>
  </si>
  <si>
    <t>"РТ" - дату уплаты части реструктурируемой задолженности в соответствии с графиком реструктуризации;</t>
  </si>
  <si>
    <t>"ВУ" - дату завершения внешнего управления;</t>
  </si>
  <si>
    <t>"ПР" - дату завершения приостановления взыскания.</t>
  </si>
  <si>
    <t>Если платеж осуществляется с целью погашения задолженности по акту проведенной проверки ("АП") или исполнительному документу ("АР"), то в показателе налогового периода проставляется ноль ("0").</t>
  </si>
  <si>
    <t>В случае досрочной уплаты налогоплательщиком налога (сбора) в показателе налогового периода указывается первый предстоящий налоговый период, за который должна производиться уплата налога (сбора).</t>
  </si>
  <si>
    <t xml:space="preserve">   │     │                 │получателем      является      кредитная│</t>
  </si>
  <si>
    <t xml:space="preserve">   │  18 │Вид оп.          │Вид операции.                           │</t>
  </si>
  <si>
    <t xml:space="preserve">   │     │                 │Проставляется шифр     (01)     согласно│</t>
  </si>
  <si>
    <t xml:space="preserve">   │     │                 │правилам ведения бухгалтерского учета  в│</t>
  </si>
  <si>
    <t xml:space="preserve">   │     │                 │Банке России или правилам        ведения│</t>
  </si>
  <si>
    <t xml:space="preserve">   │     │                 │организациях, расположенных           на│</t>
  </si>
  <si>
    <t xml:space="preserve">   │     │                 │территории Российской Федерации         │</t>
  </si>
  <si>
    <t xml:space="preserve">   │  19 │Срок плат.       │Срок платежа.                           │</t>
  </si>
  <si>
    <t xml:space="preserve">   │     │                 │Не заполняется до указаний Банка России │</t>
  </si>
  <si>
    <t xml:space="preserve">      │&lt;──────────&gt;│           │   15   │ │15          65</t>
  </si>
  <si>
    <t xml:space="preserve">      │────────────┴───────────┤&lt;──────&gt;│\/&lt;────────────────────────&gt;</t>
  </si>
  <si>
    <t xml:space="preserve">      │30                      ├────────┼────────────────────────────</t>
  </si>
  <si>
    <t xml:space="preserve">      │                        │Сч. N   │/\</t>
  </si>
  <si>
    <t xml:space="preserve">     \/Плательщик              │        │ │</t>
  </si>
  <si>
    <t>Налогоплательщики (плательщики сборов), налоговые агенты, сборщики налогов и сборов, налоговые органы, а также служба судебных приставов Министерства юстиции Российской Федерации при заполнении расчетных документов на перечисление платежей на счета по учету доходов и средств бюджетов всех уровней бюджетной системы Российской Федерации указывают информацию в полях 104 - 110 и "Назначение платежа" (24) в соответствии с настоящими Правилами.</t>
  </si>
  <si>
    <t>Настоящие Правила распространяются на органы федерального казначейства Министерства финансов Российской Федерации в случае, когда данные органы выступают в качестве самостоятельных налогоплательщиков или налоговых агентов.</t>
  </si>
  <si>
    <t>1. Оформление одного расчетного документа допускается только по одному налогу (сбору) согласно классификации доходов бюджетов Российской Федерации.</t>
  </si>
  <si>
    <t>В одном расчетном документе по одному коду бюджетной классификации Российской Федерации не может быть указано более одного показателя основания платежа и типа платежа (соответственно пункты 5 и 9 настоящих Правил).</t>
  </si>
  <si>
    <t>2. При заполнении расчетного документа на перечисление платежей на счета по учету доходов и средств бюджетов всех уровней бюджетной системы Российской Федерации в полях 104 - 110 указывается информация в порядке, установленном соответственно пунктами 3 - 9 настоящих Правил.</t>
  </si>
  <si>
    <t>При невозможности указать конкретное значение показателя в полях 105 - 110 расчетного документа проставляется ноль ("0"), наличие незаполненных полей недопустимо.</t>
  </si>
  <si>
    <t>Приложение 1</t>
  </si>
  <si>
    <t>к Положению Банка России</t>
  </si>
  <si>
    <t>"О безналичных расчетах</t>
  </si>
  <si>
    <t>от 3 октября 2002 г. N 2-П</t>
  </si>
  <si>
    <t>(в ред. Указания ЦБ РФ от 03.03.2003 N 1256-У)</t>
  </si>
  <si>
    <t>(см. текст в предыдущей редакции)</t>
  </si>
  <si>
    <t xml:space="preserve">     /\                        │БИК     │/\</t>
  </si>
  <si>
    <t xml:space="preserve">     \/Банк получателя         │        │ │30</t>
  </si>
  <si>
    <t xml:space="preserve">Кредиты (бюджетные ссуды), возвращенные бюджетами других    </t>
  </si>
  <si>
    <t xml:space="preserve">уровней                                                     </t>
  </si>
  <si>
    <t xml:space="preserve">Кредиты (бюджетные ссуды), возвращенные государственными    </t>
  </si>
  <si>
    <t xml:space="preserve">нефинансовыми организациями                                 </t>
  </si>
  <si>
    <t xml:space="preserve">Кредиты (бюджетные ссуды), возвращенные предприятиями и     </t>
  </si>
  <si>
    <t xml:space="preserve">организациями                                               </t>
  </si>
  <si>
    <t xml:space="preserve">   │     │                 │правилам, установленным для поля "Дата" │</t>
  </si>
  <si>
    <t xml:space="preserve">   │  71 │Списано со сч.   │Списано со счета плательщика.           │</t>
  </si>
  <si>
    <t xml:space="preserve">   │     │плат.            │Указывается   дата   списания   денежных│</t>
  </si>
  <si>
    <t xml:space="preserve">   │     │                 │средств   со   счета   плательщика    по│</t>
  </si>
  <si>
    <t xml:space="preserve">   │(введено Указанием ЦБ РФ от 03.03.2003 N 1256-У)                │</t>
  </si>
  <si>
    <t xml:space="preserve">   │  60 │ИНН              │ИНН плательщика.                        │</t>
  </si>
  <si>
    <t xml:space="preserve">   │     │                 │Указывается ИНН   плательщика,  если  он│</t>
  </si>
  <si>
    <t xml:space="preserve">   │     │                 │присвоен                                │</t>
  </si>
  <si>
    <t xml:space="preserve">   │  61 │ИНН              │ИНН получателя.                         │</t>
  </si>
  <si>
    <t xml:space="preserve">   │     │                 │Указывается  ИНН   получателя,  если  он│</t>
  </si>
  <si>
    <t xml:space="preserve">   │101 -│                 │Указывается информация,    установленная│</t>
  </si>
  <si>
    <t xml:space="preserve">   │ 110 │                 │Министерством  Российской  Федерации  по│</t>
  </si>
  <si>
    <t xml:space="preserve">   │     │                 │налогам и сборам, Министерством финансов│</t>
  </si>
  <si>
    <t xml:space="preserve">   │     │                 │Российской  Федерации  и Государственным│</t>
  </si>
  <si>
    <t xml:space="preserve">   │     │                 │таможенным     комитетом      Российской│</t>
  </si>
  <si>
    <t xml:space="preserve">   │     │                 │Федерации,  в  соответствии  с  п.  2.10│</t>
  </si>
  <si>
    <t xml:space="preserve">   │     │                 │части I настоящего Положения            │</t>
  </si>
  <si>
    <t xml:space="preserve">   └─────┴─────────────────┴────────────────────────────────────────┘</t>
  </si>
  <si>
    <t>Описание полей</t>
  </si>
  <si>
    <t>№22н от 03.03.2003</t>
  </si>
  <si>
    <t>Размеры поручения</t>
  </si>
  <si>
    <t>обратно</t>
  </si>
  <si>
    <t>и др.</t>
  </si>
  <si>
    <t>Статус</t>
  </si>
  <si>
    <t xml:space="preserve">                                 ├────────┤</t>
  </si>
  <si>
    <t xml:space="preserve">   Банк плательщика              │        │</t>
  </si>
  <si>
    <t>Предназначена для распечатки платежных поручений. Для ввода данных используются вкладки:</t>
  </si>
  <si>
    <t>Для просмотра и распечатки предназначена вкладка "Пл2002" и «Пл2003» с 01.06.2003 г.</t>
  </si>
  <si>
    <t>По всем вопросам обращаться</t>
  </si>
  <si>
    <r>
      <t>68-06-57</t>
    </r>
    <r>
      <rPr>
        <b/>
        <i/>
        <sz val="12"/>
        <rFont val="Tahoma"/>
        <family val="2"/>
      </rPr>
      <t xml:space="preserve"> </t>
    </r>
    <r>
      <rPr>
        <b/>
        <sz val="12"/>
        <rFont val="Tahoma"/>
        <family val="2"/>
      </rPr>
      <t xml:space="preserve"> </t>
    </r>
    <r>
      <rPr>
        <b/>
        <sz val="12"/>
        <rFont val="Tahoma"/>
        <family val="2"/>
      </rPr>
      <t xml:space="preserve">                                               (С) Хайбулаев Муталим</t>
    </r>
  </si>
  <si>
    <t>Нумерация полей</t>
  </si>
  <si>
    <t>На начало</t>
  </si>
  <si>
    <t>"РС" - дата решения о рассрочке;</t>
  </si>
  <si>
    <t>"ОТ" - дата решения об отсрочке;</t>
  </si>
  <si>
    <t>"ВУ" - дата принятия арбитражным судом решения о введении внешнего управления;</t>
  </si>
  <si>
    <t>"РТ" - дата решения о реструктуризации;</t>
  </si>
  <si>
    <t>"ПР" - дата решения о приостановлении взыскания;</t>
  </si>
  <si>
    <t>"АП" - дата акта проверки;</t>
  </si>
  <si>
    <t>"АР" - дата вынесения исполнительного документа и возбужденного на его основании исполнительного производства.</t>
  </si>
  <si>
    <t>2. При заполнении расчетных документов на перечисление таможенных и иных платежей от внешнеэкономической деятельности на лицевые счета, открытые на балансовом счете N 40101 "Доходы, распределяемые органами федерального казначейства между уровнями бюджетной системы Российской Федерации":</t>
  </si>
  <si>
    <t xml:space="preserve">      │</t>
  </si>
  <si>
    <t xml:space="preserve">      │30</t>
  </si>
  <si>
    <t xml:space="preserve">     \/Назначение платежа</t>
  </si>
  <si>
    <t>УКАЗАНИЯ ИНФОРМАЦИИ В ПОЛЯХ РАСЧЕТНЫХ ДОКУМЕНТОВ</t>
  </si>
  <si>
    <t>Правила указания информации, идентифицирующей платеж, в расчетных документах на перечисление иных обязательных платежей в бюджетную систему Российской Федерации (приложение N 4 к настоящему Приказу);</t>
  </si>
  <si>
    <t>Правила указания информации, идентифицирующей лицо или орган, оформившие расчетный документ на перечисление налогов, сборов, таможенных и иных обязательных платежей в бюджетную систему Российской Федерации (приложение N 5 к настоящему Приказу).</t>
  </si>
  <si>
    <t>Настоящие Правила распространяются на органы федерального казначейства Министерства финансов Российской Федерации при перечислении ими денежных средств с лицевых счетов, открытых на балансовом счете N 40314 "Таможенные и другие платежи от внешнеэкономической деятельности", на лицевые счета, открытые на балансовом счете N 40101 "Доходы, распределяемые органами федерального казначейства между уровнями бюджетной системы Российской Федерации", на основании платежных поручений, подготовленных таможенными органами согласно установленному порядку.</t>
  </si>
  <si>
    <t>В одном расчетном документе по одному коду бюджетной классификации Российской Федерации не может быть указано более одного показателя типа платежа.</t>
  </si>
  <si>
    <t xml:space="preserve">                                   Дата        Вид платежа    └─────┘</t>
  </si>
  <si>
    <t xml:space="preserve">   Сумма    │(6)</t>
  </si>
  <si>
    <t xml:space="preserve">   прописью │</t>
  </si>
  <si>
    <t>Выплата процентов Центральному банку Российской Федерации по векселям</t>
  </si>
  <si>
    <t xml:space="preserve">   │     │                 │более чем  из   трех   цифр,   платежные│</t>
  </si>
  <si>
    <t xml:space="preserve">   │     │                 │поручения при   осуществлении   платежей│</t>
  </si>
  <si>
    <t>010 регистрация судов Махачкалинский филиал ФГБУ "АМП Каспийского моря" (написать назначение платежа с названием судна)</t>
  </si>
  <si>
    <t>ГУ Банка России по ЦФО/УФК по г. Москве г. Москва</t>
  </si>
  <si>
    <t>004525988</t>
  </si>
  <si>
    <t>03100643000000017300</t>
  </si>
  <si>
    <t>40102810545370000003</t>
  </si>
  <si>
    <t>110 1 08 07071 01 0600 110</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</si>
</sst>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 &quot;;\-#,##0&quot; &quot;"/>
    <numFmt numFmtId="173" formatCode="#,##0&quot; &quot;;[Red]\-#,##0&quot; &quot;"/>
    <numFmt numFmtId="174" formatCode="#,##0.00&quot; &quot;;\-#,##0.00&quot; &quot;"/>
    <numFmt numFmtId="175" formatCode="#,##0.00&quot; &quot;;[Red]\-#,##0.00&quot; &quot;"/>
    <numFmt numFmtId="176" formatCode="_-* #,##0&quot; &quot;_-;\-* #,##0&quot; &quot;_-;_-* &quot;-&quot;&quot; &quot;_-;_-@_-"/>
    <numFmt numFmtId="177" formatCode="_-* #,##0_ _-;\-* #,##0_ _-;_-* &quot;-&quot;_ _-;_-@_-"/>
    <numFmt numFmtId="178" formatCode="_-* #,##0.00&quot; &quot;_-;\-* #,##0.00&quot; &quot;_-;_-* &quot;-&quot;??&quot; &quot;_-;_-@_-"/>
    <numFmt numFmtId="179" formatCode="_-* #,##0.00_ _-;\-* #,##0.00_ _-;_-* &quot;-&quot;??_ 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quot;p.&quot;;\-#,##0&quot;p.&quot;"/>
    <numFmt numFmtId="189" formatCode="#,##0&quot;p.&quot;;[Red]\-#,##0&quot;p.&quot;"/>
    <numFmt numFmtId="190" formatCode="#,##0.00&quot;p.&quot;;\-#,##0.00&quot;p.&quot;"/>
    <numFmt numFmtId="191" formatCode="#,##0.00&quot;p.&quot;;[Red]\-#,##0.00&quot;p.&quot;"/>
    <numFmt numFmtId="192" formatCode="_-* #,##0&quot;p.&quot;_-;\-* #,##0&quot;p.&quot;_-;_-* &quot;-&quot;&quot;p.&quot;_-;_-@_-"/>
    <numFmt numFmtId="193" formatCode="_-* #,##0_p_._-;\-* #,##0_p_._-;_-* &quot;-&quot;_p_._-;_-@_-"/>
    <numFmt numFmtId="194" formatCode="_-* #,##0.00&quot;p.&quot;_-;\-* #,##0.00&quot;p.&quot;_-;_-* &quot;-&quot;??&quot;p.&quot;_-;_-@_-"/>
    <numFmt numFmtId="195" formatCode="_-* #,##0.00_p_._-;\-* #,##0.00_p_._-;_-* &quot;-&quot;??_p_._-;_-@_-"/>
    <numFmt numFmtId="196" formatCode="0.00_ ;[Red]\-0.00\ "/>
    <numFmt numFmtId="197" formatCode="#,##0.00_ ;\-#,##0.00\ "/>
    <numFmt numFmtId="198" formatCode="#,##0.000_ ;\-#,##0.000\ "/>
    <numFmt numFmtId="199" formatCode="0.000_ ;[Red]\-0.000\ "/>
    <numFmt numFmtId="200" formatCode="00.00"/>
    <numFmt numFmtId="201" formatCode="dd/mm/yyyy&quot;г.&quot;"/>
    <numFmt numFmtId="202" formatCode="#,##0.00&quot;р.&quot;"/>
    <numFmt numFmtId="203" formatCode="&quot;Да&quot;;&quot;Да&quot;;&quot;Нет&quot;"/>
    <numFmt numFmtId="204" formatCode="&quot;Истина&quot;;&quot;Истина&quot;;&quot;Ложь&quot;"/>
    <numFmt numFmtId="205" formatCode="&quot;Вкл&quot;;&quot;Вкл&quot;;&quot;Выкл&quot;"/>
    <numFmt numFmtId="206" formatCode="dd\ mmmm\ yyyy&quot;г.&quot;"/>
    <numFmt numFmtId="207" formatCode="[$-FC19]d\ mmmm\ yyyy\ &quot;г.&quot;"/>
    <numFmt numFmtId="208" formatCode="d/m/yyyy;@"/>
    <numFmt numFmtId="209" formatCode="dd\ mmmm\ yyyy"/>
    <numFmt numFmtId="210" formatCode="dd"/>
    <numFmt numFmtId="211" formatCode="[$€-2]\ ###,000_);[Red]\([$€-2]\ ###,000\)"/>
  </numFmts>
  <fonts count="85">
    <font>
      <sz val="10"/>
      <name val="Arial Cyr"/>
      <family val="0"/>
    </font>
    <font>
      <b/>
      <sz val="10"/>
      <name val="Arial Cyr"/>
      <family val="0"/>
    </font>
    <font>
      <i/>
      <sz val="10"/>
      <name val="Arial Cyr"/>
      <family val="0"/>
    </font>
    <font>
      <b/>
      <i/>
      <sz val="10"/>
      <name val="Arial Cyr"/>
      <family val="0"/>
    </font>
    <font>
      <b/>
      <sz val="9"/>
      <name val="Arial Cyr"/>
      <family val="0"/>
    </font>
    <font>
      <b/>
      <sz val="11"/>
      <name val="Arial Cyr"/>
      <family val="0"/>
    </font>
    <font>
      <sz val="8"/>
      <name val="Arial Cyr"/>
      <family val="0"/>
    </font>
    <font>
      <i/>
      <sz val="8"/>
      <name val="Arial Cyr"/>
      <family val="2"/>
    </font>
    <font>
      <b/>
      <sz val="8"/>
      <name val="Arial Cyr"/>
      <family val="2"/>
    </font>
    <font>
      <i/>
      <sz val="9"/>
      <name val="Arial Cyr"/>
      <family val="2"/>
    </font>
    <font>
      <b/>
      <sz val="10"/>
      <color indexed="10"/>
      <name val="Arial Cyr"/>
      <family val="2"/>
    </font>
    <font>
      <sz val="10"/>
      <color indexed="8"/>
      <name val="Arial Cyr"/>
      <family val="2"/>
    </font>
    <font>
      <b/>
      <sz val="10"/>
      <color indexed="8"/>
      <name val="Arial Cyr"/>
      <family val="2"/>
    </font>
    <font>
      <sz val="14"/>
      <color indexed="8"/>
      <name val="Arial Cyr"/>
      <family val="2"/>
    </font>
    <font>
      <sz val="12"/>
      <name val="Arial Cyr"/>
      <family val="2"/>
    </font>
    <font>
      <sz val="14"/>
      <name val="Times New Roman Cyr"/>
      <family val="1"/>
    </font>
    <font>
      <sz val="10"/>
      <color indexed="54"/>
      <name val="Times New Roman Cyr"/>
      <family val="1"/>
    </font>
    <font>
      <sz val="10"/>
      <name val="Times New Roman Cyr"/>
      <family val="1"/>
    </font>
    <font>
      <sz val="9"/>
      <name val="Arial Cyr"/>
      <family val="2"/>
    </font>
    <font>
      <sz val="8"/>
      <name val="Tahoma"/>
      <family val="2"/>
    </font>
    <font>
      <sz val="10"/>
      <color indexed="9"/>
      <name val="Arial Cyr"/>
      <family val="2"/>
    </font>
    <font>
      <u val="single"/>
      <sz val="10"/>
      <color indexed="12"/>
      <name val="Arial Cyr"/>
      <family val="0"/>
    </font>
    <font>
      <u val="single"/>
      <sz val="10"/>
      <color indexed="36"/>
      <name val="Arial Cyr"/>
      <family val="0"/>
    </font>
    <font>
      <sz val="10"/>
      <color indexed="8"/>
      <name val="Times New Roman Cyr"/>
      <family val="1"/>
    </font>
    <font>
      <b/>
      <sz val="14"/>
      <name val="Arial Cyr"/>
      <family val="2"/>
    </font>
    <font>
      <sz val="11"/>
      <name val="Arial Cyr"/>
      <family val="0"/>
    </font>
    <font>
      <sz val="11"/>
      <color indexed="9"/>
      <name val="Arial Cyr"/>
      <family val="2"/>
    </font>
    <font>
      <b/>
      <sz val="12"/>
      <color indexed="56"/>
      <name val="Arial Cyr"/>
      <family val="2"/>
    </font>
    <font>
      <b/>
      <sz val="10"/>
      <color indexed="9"/>
      <name val="Tahoma"/>
      <family val="2"/>
    </font>
    <font>
      <b/>
      <sz val="8"/>
      <name val="Tahoma"/>
      <family val="0"/>
    </font>
    <font>
      <sz val="12"/>
      <name val="Tahoma"/>
      <family val="2"/>
    </font>
    <font>
      <b/>
      <sz val="16"/>
      <name val="Tahoma"/>
      <family val="2"/>
    </font>
    <font>
      <i/>
      <sz val="12"/>
      <name val="Tahoma"/>
      <family val="2"/>
    </font>
    <font>
      <sz val="12"/>
      <color indexed="43"/>
      <name val="Tahoma"/>
      <family val="2"/>
    </font>
    <font>
      <sz val="12"/>
      <color indexed="56"/>
      <name val="Tahoma"/>
      <family val="2"/>
    </font>
    <font>
      <sz val="12"/>
      <color indexed="53"/>
      <name val="Tahoma"/>
      <family val="2"/>
    </font>
    <font>
      <b/>
      <sz val="12"/>
      <name val="Tahoma"/>
      <family val="2"/>
    </font>
    <font>
      <b/>
      <i/>
      <sz val="12"/>
      <name val="Tahoma"/>
      <family val="2"/>
    </font>
    <font>
      <b/>
      <i/>
      <sz val="14"/>
      <name val="Tahoma"/>
      <family val="2"/>
    </font>
    <font>
      <sz val="10"/>
      <color indexed="10"/>
      <name val="Arial Cyr"/>
      <family val="0"/>
    </font>
    <font>
      <sz val="9"/>
      <name val="Times New Roman Cyr"/>
      <family val="1"/>
    </font>
    <font>
      <b/>
      <sz val="11"/>
      <name val="Times New Roman Cyr"/>
      <family val="1"/>
    </font>
    <font>
      <sz val="8"/>
      <name val="Times New Roman Cyr"/>
      <family val="1"/>
    </font>
    <font>
      <b/>
      <sz val="12"/>
      <color indexed="18"/>
      <name val="Arial Cyr"/>
      <family val="2"/>
    </font>
    <font>
      <b/>
      <sz val="12"/>
      <color indexed="42"/>
      <name val="Arial Cyr"/>
      <family val="2"/>
    </font>
    <font>
      <sz val="10"/>
      <name val="Times New Roman"/>
      <family val="1"/>
    </font>
    <font>
      <sz val="12"/>
      <name val="Times New Roman"/>
      <family val="1"/>
    </font>
    <font>
      <b/>
      <sz val="12"/>
      <name val="Arial Cyr"/>
      <family val="2"/>
    </font>
    <font>
      <sz val="12"/>
      <name val="Courier New Cyr"/>
      <family val="3"/>
    </font>
    <font>
      <sz val="12"/>
      <name val="Times New Roman Cyr"/>
      <family val="1"/>
    </font>
    <font>
      <sz val="18"/>
      <color indexed="63"/>
      <name val="Calibri Light"/>
      <family val="2"/>
    </font>
    <font>
      <b/>
      <sz val="15"/>
      <color indexed="63"/>
      <name val="Calibri"/>
      <family val="2"/>
    </font>
    <font>
      <b/>
      <sz val="13"/>
      <color indexed="63"/>
      <name val="Calibri"/>
      <family val="2"/>
    </font>
    <font>
      <b/>
      <sz val="11"/>
      <color indexed="63"/>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color indexed="8"/>
      <name val="Arial Cyr"/>
      <family val="0"/>
    </font>
    <font>
      <b/>
      <sz val="8"/>
      <color indexed="8"/>
      <name val="Arial Cyr"/>
      <family val="0"/>
    </font>
    <font>
      <i/>
      <sz val="10"/>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8"/>
        <bgColor indexed="64"/>
      </patternFill>
    </fill>
    <fill>
      <patternFill patternType="solid">
        <fgColor indexed="15"/>
        <bgColor indexed="64"/>
      </patternFill>
    </fill>
    <fill>
      <patternFill patternType="solid">
        <fgColor indexed="13"/>
        <bgColor indexed="64"/>
      </patternFill>
    </fill>
    <fill>
      <patternFill patternType="solid">
        <fgColor indexed="11"/>
        <bgColor indexed="64"/>
      </patternFill>
    </fill>
    <fill>
      <patternFill patternType="solid">
        <fgColor indexed="47"/>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9"/>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medium"/>
      <top style="thin">
        <color indexed="23"/>
      </top>
      <bottom style="thin">
        <color indexed="9"/>
      </bottom>
    </border>
    <border>
      <left style="medium"/>
      <right style="medium"/>
      <top style="thin">
        <color indexed="23"/>
      </top>
      <bottom>
        <color indexed="63"/>
      </bottom>
    </border>
    <border>
      <left>
        <color indexed="63"/>
      </left>
      <right style="medium"/>
      <top style="thin"/>
      <bottom style="thin">
        <color indexed="9"/>
      </bottom>
    </border>
    <border>
      <left style="medium"/>
      <right style="medium"/>
      <top style="thin">
        <color indexed="9"/>
      </top>
      <bottom>
        <color indexed="63"/>
      </bottom>
    </border>
    <border>
      <left style="medium"/>
      <right style="medium"/>
      <top style="thin"/>
      <bottom>
        <color indexed="63"/>
      </bottom>
    </border>
    <border>
      <left style="thin">
        <color indexed="8"/>
      </left>
      <right style="thin"/>
      <top style="thin">
        <color indexed="9"/>
      </top>
      <bottom style="thin">
        <color indexed="9"/>
      </bottom>
    </border>
    <border>
      <left>
        <color indexed="63"/>
      </left>
      <right style="thin">
        <color indexed="8"/>
      </right>
      <top style="thin">
        <color indexed="9"/>
      </top>
      <bottom style="thin">
        <color indexed="9"/>
      </bottom>
    </border>
    <border>
      <left style="thin">
        <color indexed="8"/>
      </left>
      <right style="thin">
        <color indexed="8"/>
      </right>
      <top style="thin">
        <color indexed="9"/>
      </top>
      <bottom style="thin">
        <color indexed="9"/>
      </bottom>
    </border>
    <border>
      <left style="thin"/>
      <right style="medium"/>
      <top style="thin">
        <color indexed="9"/>
      </top>
      <bottom style="thin">
        <color indexed="47"/>
      </bottom>
    </border>
    <border>
      <left style="medium"/>
      <right style="medium"/>
      <top style="thin">
        <color indexed="9"/>
      </top>
      <bottom style="thin">
        <color indexed="47"/>
      </bottom>
    </border>
    <border>
      <left>
        <color indexed="63"/>
      </left>
      <right style="medium"/>
      <top style="thin">
        <color indexed="9"/>
      </top>
      <bottom style="thin">
        <color indexed="47"/>
      </bottom>
    </border>
    <border>
      <left style="thin"/>
      <right style="medium"/>
      <top style="thin">
        <color indexed="47"/>
      </top>
      <bottom style="thin">
        <color indexed="47"/>
      </bottom>
    </border>
    <border>
      <left style="medium"/>
      <right style="medium"/>
      <top style="thin">
        <color indexed="47"/>
      </top>
      <bottom style="thin">
        <color indexed="47"/>
      </bottom>
    </border>
    <border>
      <left>
        <color indexed="63"/>
      </left>
      <right style="medium"/>
      <top style="thin">
        <color indexed="47"/>
      </top>
      <bottom style="thin">
        <color indexed="47"/>
      </bottom>
    </border>
    <border>
      <left style="medium"/>
      <right style="medium"/>
      <top style="medium"/>
      <bottom>
        <color indexed="63"/>
      </bottom>
    </border>
    <border>
      <left style="medium"/>
      <right style="medium"/>
      <top style="thin">
        <color indexed="23"/>
      </top>
      <bottom style="thin">
        <color indexed="9"/>
      </bottom>
    </border>
    <border>
      <left style="medium"/>
      <right style="medium"/>
      <top>
        <color indexed="63"/>
      </top>
      <bottom>
        <color indexed="63"/>
      </bottom>
    </border>
    <border>
      <left style="medium"/>
      <right style="medium"/>
      <top style="thin">
        <color indexed="9"/>
      </top>
      <bottom style="thin"/>
    </border>
    <border>
      <left style="medium"/>
      <right style="medium"/>
      <top style="thin"/>
      <bottom style="thin">
        <color indexed="9"/>
      </bottom>
    </border>
    <border>
      <left style="medium"/>
      <right style="medium"/>
      <top>
        <color indexed="63"/>
      </top>
      <bottom style="thin">
        <color indexed="9"/>
      </bottom>
    </border>
    <border>
      <left style="thin"/>
      <right style="medium"/>
      <top style="thin">
        <color indexed="9"/>
      </top>
      <bottom style="thin">
        <color indexed="22"/>
      </bottom>
    </border>
    <border>
      <left style="medium"/>
      <right style="medium"/>
      <top style="thin">
        <color indexed="9"/>
      </top>
      <bottom style="thin">
        <color indexed="22"/>
      </bottom>
    </border>
    <border>
      <left>
        <color indexed="63"/>
      </left>
      <right style="medium"/>
      <top style="thin">
        <color indexed="9"/>
      </top>
      <bottom style="thin">
        <color indexed="22"/>
      </bottom>
    </border>
    <border>
      <left style="thin"/>
      <right style="medium"/>
      <top style="thin">
        <color indexed="22"/>
      </top>
      <bottom style="thin">
        <color indexed="22"/>
      </bottom>
    </border>
    <border>
      <left style="medium"/>
      <right style="medium"/>
      <top style="thin">
        <color indexed="22"/>
      </top>
      <bottom style="thin">
        <color indexed="22"/>
      </bottom>
    </border>
    <border>
      <left>
        <color indexed="63"/>
      </left>
      <right style="medium"/>
      <top style="thin">
        <color indexed="22"/>
      </top>
      <bottom style="thin">
        <color indexed="22"/>
      </bottom>
    </border>
    <border>
      <left style="medium"/>
      <right style="medium"/>
      <top style="thin"/>
      <bottom style="medium">
        <color indexed="9"/>
      </bottom>
    </border>
    <border>
      <left style="medium"/>
      <right style="medium"/>
      <top style="thin">
        <color indexed="9"/>
      </top>
      <bottom style="thin">
        <color indexed="9"/>
      </bottom>
    </border>
    <border>
      <left style="medium"/>
      <right>
        <color indexed="63"/>
      </right>
      <top style="thin"/>
      <bottom style="medium">
        <color indexed="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color indexed="63"/>
      </top>
      <bottom style="medium">
        <color indexed="9"/>
      </bottom>
    </border>
    <border>
      <left>
        <color indexed="63"/>
      </left>
      <right>
        <color indexed="63"/>
      </right>
      <top style="medium">
        <color indexed="9"/>
      </top>
      <bottom style="medium">
        <color indexed="9"/>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7" borderId="2" applyNumberFormat="0" applyAlignment="0" applyProtection="0"/>
    <xf numFmtId="0" fontId="72" fillId="27" borderId="1" applyNumberFormat="0" applyAlignment="0" applyProtection="0"/>
    <xf numFmtId="0" fontId="2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28" borderId="7" applyNumberFormat="0" applyAlignment="0" applyProtection="0"/>
    <xf numFmtId="0" fontId="78" fillId="0" borderId="0" applyNumberFormat="0" applyFill="0" applyBorder="0" applyAlignment="0" applyProtection="0"/>
    <xf numFmtId="0" fontId="79" fillId="29" borderId="0" applyNumberFormat="0" applyBorder="0" applyAlignment="0" applyProtection="0"/>
    <xf numFmtId="0" fontId="22" fillId="0" borderId="0" applyNumberFormat="0" applyFill="0" applyBorder="0" applyAlignment="0" applyProtection="0"/>
    <xf numFmtId="0" fontId="80" fillId="30" borderId="0" applyNumberFormat="0" applyBorder="0" applyAlignment="0" applyProtection="0"/>
    <xf numFmtId="0" fontId="8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2" fillId="0" borderId="9" applyNumberFormat="0" applyFill="0" applyAlignment="0" applyProtection="0"/>
    <xf numFmtId="0" fontId="8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4" fillId="32" borderId="0" applyNumberFormat="0" applyBorder="0" applyAlignment="0" applyProtection="0"/>
  </cellStyleXfs>
  <cellXfs count="323">
    <xf numFmtId="0" fontId="0" fillId="0" borderId="0" xfId="0" applyAlignment="1">
      <alignment/>
    </xf>
    <xf numFmtId="0" fontId="0" fillId="0" borderId="0" xfId="0" applyBorder="1" applyAlignment="1">
      <alignment/>
    </xf>
    <xf numFmtId="0" fontId="0" fillId="0" borderId="0" xfId="0" applyFill="1" applyAlignment="1">
      <alignment/>
    </xf>
    <xf numFmtId="0" fontId="11" fillId="0" borderId="0" xfId="0" applyFont="1" applyAlignment="1" applyProtection="1">
      <alignment/>
      <protection hidden="1"/>
    </xf>
    <xf numFmtId="0" fontId="11" fillId="0" borderId="0" xfId="0" applyFont="1" applyBorder="1" applyAlignment="1" applyProtection="1">
      <alignment/>
      <protection hidden="1"/>
    </xf>
    <xf numFmtId="0" fontId="0" fillId="33" borderId="0" xfId="0" applyFill="1" applyBorder="1" applyAlignment="1">
      <alignment/>
    </xf>
    <xf numFmtId="0" fontId="6" fillId="33" borderId="0" xfId="0" applyFont="1" applyFill="1" applyBorder="1" applyAlignment="1">
      <alignment/>
    </xf>
    <xf numFmtId="0" fontId="15" fillId="33" borderId="0" xfId="0" applyFont="1" applyFill="1" applyBorder="1" applyAlignment="1">
      <alignment horizontal="center"/>
    </xf>
    <xf numFmtId="0" fontId="17" fillId="0" borderId="0" xfId="0" applyFont="1" applyAlignment="1">
      <alignment/>
    </xf>
    <xf numFmtId="0" fontId="11" fillId="0" borderId="0" xfId="0" applyFont="1" applyFill="1" applyBorder="1" applyAlignment="1" applyProtection="1">
      <alignment/>
      <protection hidden="1"/>
    </xf>
    <xf numFmtId="0" fontId="0" fillId="0" borderId="0" xfId="0" applyFill="1" applyBorder="1" applyAlignment="1">
      <alignment/>
    </xf>
    <xf numFmtId="0" fontId="0" fillId="0" borderId="0" xfId="0" applyFill="1" applyBorder="1" applyAlignment="1" applyProtection="1">
      <alignment/>
      <protection hidden="1"/>
    </xf>
    <xf numFmtId="3" fontId="10" fillId="34" borderId="0" xfId="0" applyNumberFormat="1" applyFont="1" applyFill="1" applyAlignment="1">
      <alignment/>
    </xf>
    <xf numFmtId="0" fontId="11" fillId="0" borderId="0" xfId="0" applyFont="1" applyAlignment="1">
      <alignment/>
    </xf>
    <xf numFmtId="0" fontId="11" fillId="0" borderId="10" xfId="0" applyFont="1" applyBorder="1" applyAlignment="1">
      <alignment/>
    </xf>
    <xf numFmtId="0" fontId="11" fillId="0" borderId="11" xfId="0" applyFont="1" applyBorder="1" applyAlignment="1">
      <alignment/>
    </xf>
    <xf numFmtId="0" fontId="11" fillId="0" borderId="12" xfId="0" applyFont="1" applyBorder="1" applyAlignment="1">
      <alignment/>
    </xf>
    <xf numFmtId="0" fontId="11" fillId="0" borderId="0" xfId="0" applyFont="1" applyBorder="1" applyAlignment="1">
      <alignment/>
    </xf>
    <xf numFmtId="0" fontId="11" fillId="0" borderId="13" xfId="0" applyFont="1" applyBorder="1" applyAlignment="1">
      <alignment/>
    </xf>
    <xf numFmtId="0" fontId="11" fillId="0" borderId="14" xfId="0" applyFont="1" applyBorder="1" applyAlignment="1">
      <alignment/>
    </xf>
    <xf numFmtId="0" fontId="11" fillId="35" borderId="15" xfId="0" applyFont="1" applyFill="1" applyBorder="1" applyAlignment="1">
      <alignment/>
    </xf>
    <xf numFmtId="0" fontId="11" fillId="0" borderId="16" xfId="0" applyFont="1" applyBorder="1" applyAlignment="1">
      <alignment/>
    </xf>
    <xf numFmtId="0" fontId="11" fillId="0" borderId="17" xfId="0" applyFont="1" applyBorder="1" applyAlignment="1">
      <alignment/>
    </xf>
    <xf numFmtId="0" fontId="11" fillId="0" borderId="13" xfId="0" applyFont="1" applyFill="1" applyBorder="1" applyAlignment="1">
      <alignment/>
    </xf>
    <xf numFmtId="0" fontId="0" fillId="35" borderId="0" xfId="0" applyFill="1" applyAlignment="1">
      <alignment/>
    </xf>
    <xf numFmtId="0" fontId="11" fillId="35" borderId="0" xfId="0" applyFont="1" applyFill="1" applyAlignment="1">
      <alignment/>
    </xf>
    <xf numFmtId="200" fontId="12" fillId="36" borderId="0" xfId="0" applyNumberFormat="1" applyFont="1" applyFill="1" applyAlignment="1">
      <alignment horizontal="center"/>
    </xf>
    <xf numFmtId="0" fontId="11" fillId="34" borderId="10" xfId="0" applyFont="1" applyFill="1" applyBorder="1" applyAlignment="1">
      <alignment/>
    </xf>
    <xf numFmtId="1" fontId="11" fillId="0" borderId="0" xfId="0" applyNumberFormat="1" applyFont="1" applyAlignment="1">
      <alignment/>
    </xf>
    <xf numFmtId="0" fontId="11" fillId="0" borderId="15" xfId="0" applyFont="1" applyBorder="1" applyAlignment="1">
      <alignment/>
    </xf>
    <xf numFmtId="0" fontId="11" fillId="0" borderId="10" xfId="0" applyFont="1" applyFill="1" applyBorder="1" applyAlignment="1">
      <alignment/>
    </xf>
    <xf numFmtId="0" fontId="13" fillId="0" borderId="0" xfId="0" applyFont="1" applyAlignment="1">
      <alignment/>
    </xf>
    <xf numFmtId="0" fontId="11" fillId="34" borderId="15" xfId="0" applyFont="1" applyFill="1" applyBorder="1" applyAlignment="1">
      <alignment/>
    </xf>
    <xf numFmtId="0" fontId="11" fillId="34" borderId="13" xfId="0" applyFont="1" applyFill="1" applyBorder="1" applyAlignment="1">
      <alignment/>
    </xf>
    <xf numFmtId="0" fontId="11" fillId="0" borderId="18" xfId="0" applyFont="1" applyBorder="1" applyAlignment="1">
      <alignment/>
    </xf>
    <xf numFmtId="0" fontId="11" fillId="0" borderId="19" xfId="0" applyFont="1" applyBorder="1" applyAlignment="1">
      <alignment/>
    </xf>
    <xf numFmtId="0" fontId="11" fillId="0" borderId="20" xfId="0" applyFont="1" applyBorder="1" applyAlignment="1">
      <alignment/>
    </xf>
    <xf numFmtId="0" fontId="11" fillId="0" borderId="21" xfId="0" applyFont="1" applyBorder="1" applyAlignment="1">
      <alignment/>
    </xf>
    <xf numFmtId="0" fontId="11" fillId="0" borderId="22" xfId="0" applyFont="1" applyBorder="1" applyAlignment="1">
      <alignment/>
    </xf>
    <xf numFmtId="0" fontId="0" fillId="0" borderId="21" xfId="0" applyBorder="1" applyAlignment="1">
      <alignment/>
    </xf>
    <xf numFmtId="0" fontId="0" fillId="0" borderId="23" xfId="0" applyBorder="1" applyAlignment="1">
      <alignment/>
    </xf>
    <xf numFmtId="0" fontId="0" fillId="0" borderId="24" xfId="0" applyBorder="1" applyAlignment="1">
      <alignment/>
    </xf>
    <xf numFmtId="0" fontId="11" fillId="0" borderId="24" xfId="0" applyFont="1" applyBorder="1" applyAlignment="1">
      <alignment/>
    </xf>
    <xf numFmtId="0" fontId="11" fillId="0" borderId="25" xfId="0" applyFont="1" applyBorder="1" applyAlignment="1">
      <alignment/>
    </xf>
    <xf numFmtId="0" fontId="0" fillId="0" borderId="0" xfId="0" applyAlignment="1">
      <alignment horizontal="right"/>
    </xf>
    <xf numFmtId="0" fontId="2" fillId="0" borderId="20" xfId="0" applyFont="1" applyBorder="1" applyAlignment="1" applyProtection="1">
      <alignment vertical="top" wrapText="1"/>
      <protection hidden="1"/>
    </xf>
    <xf numFmtId="0" fontId="0" fillId="0" borderId="0" xfId="0" applyAlignment="1" applyProtection="1">
      <alignment/>
      <protection hidden="1"/>
    </xf>
    <xf numFmtId="0" fontId="2" fillId="0" borderId="0" xfId="0" applyNumberFormat="1" applyFont="1" applyAlignment="1" applyProtection="1">
      <alignment horizontal="center"/>
      <protection hidden="1"/>
    </xf>
    <xf numFmtId="0" fontId="0" fillId="0" borderId="0" xfId="0" applyBorder="1" applyAlignment="1" applyProtection="1">
      <alignment/>
      <protection hidden="1"/>
    </xf>
    <xf numFmtId="0" fontId="4" fillId="0" borderId="0" xfId="0" applyFont="1" applyAlignment="1" applyProtection="1">
      <alignment horizontal="left" wrapText="1"/>
      <protection hidden="1"/>
    </xf>
    <xf numFmtId="0" fontId="5" fillId="0" borderId="0" xfId="0" applyFont="1" applyAlignment="1" applyProtection="1">
      <alignment horizontal="left"/>
      <protection hidden="1"/>
    </xf>
    <xf numFmtId="0" fontId="6" fillId="0" borderId="0" xfId="0" applyFont="1" applyAlignment="1" applyProtection="1">
      <alignment/>
      <protection hidden="1"/>
    </xf>
    <xf numFmtId="49" fontId="0" fillId="0" borderId="0" xfId="0" applyNumberFormat="1" applyBorder="1" applyAlignment="1" applyProtection="1">
      <alignment/>
      <protection hidden="1"/>
    </xf>
    <xf numFmtId="0" fontId="0" fillId="0" borderId="25" xfId="0" applyBorder="1" applyAlignment="1" applyProtection="1">
      <alignment/>
      <protection hidden="1"/>
    </xf>
    <xf numFmtId="0" fontId="1" fillId="0" borderId="0" xfId="0" applyFont="1" applyAlignment="1" applyProtection="1">
      <alignment horizontal="left" vertical="top"/>
      <protection hidden="1"/>
    </xf>
    <xf numFmtId="2" fontId="2" fillId="0" borderId="19" xfId="0" applyNumberFormat="1" applyFont="1" applyBorder="1" applyAlignment="1" applyProtection="1">
      <alignment vertical="top"/>
      <protection hidden="1"/>
    </xf>
    <xf numFmtId="0" fontId="8" fillId="0" borderId="0" xfId="0" applyFont="1" applyAlignment="1" applyProtection="1">
      <alignment horizontal="left" vertical="top"/>
      <protection hidden="1"/>
    </xf>
    <xf numFmtId="0" fontId="8" fillId="0" borderId="26" xfId="0" applyFont="1" applyBorder="1" applyAlignment="1" applyProtection="1">
      <alignment horizontal="center" vertical="top"/>
      <protection hidden="1"/>
    </xf>
    <xf numFmtId="2" fontId="7" fillId="0" borderId="21" xfId="0" applyNumberFormat="1" applyFont="1" applyBorder="1" applyAlignment="1" applyProtection="1">
      <alignment horizontal="left" vertical="top"/>
      <protection hidden="1"/>
    </xf>
    <xf numFmtId="2" fontId="2" fillId="0" borderId="0" xfId="0" applyNumberFormat="1" applyFont="1" applyBorder="1" applyAlignment="1" applyProtection="1">
      <alignment horizontal="centerContinuous" vertical="top"/>
      <protection hidden="1"/>
    </xf>
    <xf numFmtId="2" fontId="2" fillId="0" borderId="0" xfId="0" applyNumberFormat="1" applyFont="1" applyBorder="1" applyAlignment="1" applyProtection="1">
      <alignment horizontal="left" vertical="top"/>
      <protection hidden="1"/>
    </xf>
    <xf numFmtId="0" fontId="8" fillId="0" borderId="27" xfId="0" applyFont="1" applyBorder="1" applyAlignment="1" applyProtection="1">
      <alignment horizontal="center" vertical="top"/>
      <protection hidden="1"/>
    </xf>
    <xf numFmtId="2" fontId="7" fillId="0" borderId="23" xfId="0" applyNumberFormat="1" applyFont="1" applyBorder="1" applyAlignment="1" applyProtection="1">
      <alignment horizontal="left" vertical="top"/>
      <protection hidden="1"/>
    </xf>
    <xf numFmtId="2" fontId="2" fillId="0" borderId="24" xfId="0" applyNumberFormat="1" applyFont="1" applyBorder="1" applyAlignment="1" applyProtection="1">
      <alignment horizontal="centerContinuous" vertical="top"/>
      <protection hidden="1"/>
    </xf>
    <xf numFmtId="2" fontId="2" fillId="0" borderId="24" xfId="0" applyNumberFormat="1" applyFont="1" applyBorder="1" applyAlignment="1" applyProtection="1">
      <alignment horizontal="left" vertical="top"/>
      <protection hidden="1"/>
    </xf>
    <xf numFmtId="2" fontId="7" fillId="0" borderId="0" xfId="0" applyNumberFormat="1" applyFont="1" applyBorder="1" applyAlignment="1" applyProtection="1">
      <alignment horizontal="left" vertical="top"/>
      <protection hidden="1"/>
    </xf>
    <xf numFmtId="0" fontId="1" fillId="0" borderId="24" xfId="0" applyFont="1" applyBorder="1" applyAlignment="1" applyProtection="1">
      <alignment horizontal="left"/>
      <protection hidden="1"/>
    </xf>
    <xf numFmtId="0" fontId="2" fillId="0" borderId="25" xfId="0" applyFont="1" applyBorder="1" applyAlignment="1" applyProtection="1">
      <alignment vertical="center" wrapText="1"/>
      <protection hidden="1"/>
    </xf>
    <xf numFmtId="0" fontId="0" fillId="0" borderId="22" xfId="0" applyBorder="1" applyAlignment="1" applyProtection="1">
      <alignment/>
      <protection hidden="1"/>
    </xf>
    <xf numFmtId="2" fontId="2" fillId="0" borderId="21" xfId="0" applyNumberFormat="1" applyFont="1" applyBorder="1" applyAlignment="1" applyProtection="1">
      <alignment vertical="top"/>
      <protection hidden="1"/>
    </xf>
    <xf numFmtId="1" fontId="2" fillId="0" borderId="0" xfId="0" applyNumberFormat="1" applyFont="1" applyBorder="1" applyAlignment="1" applyProtection="1">
      <alignment vertical="top"/>
      <protection hidden="1"/>
    </xf>
    <xf numFmtId="1" fontId="2" fillId="0" borderId="0" xfId="0" applyNumberFormat="1" applyFont="1" applyBorder="1" applyAlignment="1" applyProtection="1">
      <alignment horizontal="centerContinuous" vertical="top"/>
      <protection hidden="1"/>
    </xf>
    <xf numFmtId="0" fontId="2" fillId="0" borderId="0" xfId="0" applyNumberFormat="1" applyFont="1" applyAlignment="1" applyProtection="1">
      <alignment horizontal="right"/>
      <protection hidden="1"/>
    </xf>
    <xf numFmtId="0" fontId="6" fillId="0" borderId="24" xfId="0" applyFont="1" applyBorder="1" applyAlignment="1" applyProtection="1">
      <alignment/>
      <protection hidden="1"/>
    </xf>
    <xf numFmtId="0" fontId="1" fillId="0" borderId="27" xfId="0" applyFont="1" applyBorder="1" applyAlignment="1" applyProtection="1">
      <alignment horizontal="centerContinuous" vertical="top"/>
      <protection hidden="1"/>
    </xf>
    <xf numFmtId="49" fontId="6" fillId="0" borderId="23" xfId="0" applyNumberFormat="1" applyFont="1" applyBorder="1" applyAlignment="1" applyProtection="1">
      <alignment/>
      <protection hidden="1"/>
    </xf>
    <xf numFmtId="49" fontId="0" fillId="0" borderId="24" xfId="0" applyNumberFormat="1" applyBorder="1" applyAlignment="1" applyProtection="1">
      <alignment horizontal="centerContinuous"/>
      <protection hidden="1"/>
    </xf>
    <xf numFmtId="0" fontId="0" fillId="0" borderId="27" xfId="0" applyBorder="1" applyAlignment="1" applyProtection="1">
      <alignment/>
      <protection hidden="1"/>
    </xf>
    <xf numFmtId="1" fontId="2" fillId="0" borderId="21" xfId="0" applyNumberFormat="1" applyFont="1" applyBorder="1" applyAlignment="1" applyProtection="1">
      <alignment horizontal="left" vertical="top"/>
      <protection hidden="1"/>
    </xf>
    <xf numFmtId="1" fontId="2" fillId="0" borderId="0" xfId="0" applyNumberFormat="1" applyFont="1" applyBorder="1" applyAlignment="1" applyProtection="1">
      <alignment horizontal="left" vertical="top"/>
      <protection hidden="1"/>
    </xf>
    <xf numFmtId="0" fontId="1" fillId="0" borderId="0" xfId="0" applyFont="1" applyAlignment="1" applyProtection="1">
      <alignment vertical="top"/>
      <protection hidden="1"/>
    </xf>
    <xf numFmtId="0" fontId="2" fillId="0" borderId="0" xfId="0" applyFont="1" applyBorder="1" applyAlignment="1" applyProtection="1">
      <alignment horizontal="left" vertical="top" wrapText="1"/>
      <protection hidden="1"/>
    </xf>
    <xf numFmtId="49" fontId="2" fillId="0" borderId="0" xfId="0" applyNumberFormat="1" applyFont="1" applyAlignment="1" applyProtection="1">
      <alignment horizontal="left" vertical="top" wrapText="1"/>
      <protection hidden="1" locked="0"/>
    </xf>
    <xf numFmtId="49" fontId="0" fillId="0" borderId="0" xfId="0" applyNumberFormat="1" applyBorder="1" applyAlignment="1" applyProtection="1">
      <alignment horizontal="left" vertical="top" wrapText="1"/>
      <protection hidden="1"/>
    </xf>
    <xf numFmtId="49" fontId="2" fillId="0" borderId="24" xfId="0" applyNumberFormat="1" applyFont="1" applyBorder="1" applyAlignment="1" applyProtection="1">
      <alignment horizontal="left" vertical="top" wrapText="1"/>
      <protection hidden="1"/>
    </xf>
    <xf numFmtId="0" fontId="6" fillId="0" borderId="0" xfId="0" applyFont="1" applyAlignment="1" applyProtection="1">
      <alignment/>
      <protection hidden="1"/>
    </xf>
    <xf numFmtId="0" fontId="6" fillId="0" borderId="0" xfId="0" applyFont="1" applyAlignment="1" applyProtection="1">
      <alignment/>
      <protection hidden="1"/>
    </xf>
    <xf numFmtId="0" fontId="6" fillId="0" borderId="0" xfId="0" applyFont="1" applyAlignment="1" applyProtection="1">
      <alignment/>
      <protection hidden="1"/>
    </xf>
    <xf numFmtId="0" fontId="6" fillId="0" borderId="0" xfId="0" applyFont="1" applyAlignment="1" applyProtection="1">
      <alignment horizontal="right"/>
      <protection hidden="1"/>
    </xf>
    <xf numFmtId="0" fontId="1" fillId="0" borderId="0" xfId="0" applyFont="1" applyAlignment="1" applyProtection="1">
      <alignment/>
      <protection hidden="1"/>
    </xf>
    <xf numFmtId="49" fontId="2" fillId="0" borderId="24" xfId="0" applyNumberFormat="1" applyFont="1" applyBorder="1" applyAlignment="1" applyProtection="1">
      <alignment horizontal="left" vertical="top" wrapText="1"/>
      <protection hidden="1" locked="0"/>
    </xf>
    <xf numFmtId="0" fontId="1" fillId="0" borderId="28" xfId="0" applyFont="1" applyBorder="1" applyAlignment="1" applyProtection="1">
      <alignment horizontal="left" vertical="top"/>
      <protection hidden="1"/>
    </xf>
    <xf numFmtId="0" fontId="1" fillId="0" borderId="26" xfId="0" applyFont="1" applyBorder="1" applyAlignment="1" applyProtection="1">
      <alignment horizontal="left" vertical="top"/>
      <protection hidden="1"/>
    </xf>
    <xf numFmtId="0" fontId="1" fillId="0" borderId="29" xfId="0" applyFont="1" applyBorder="1" applyAlignment="1" applyProtection="1">
      <alignment horizontal="left" vertical="top"/>
      <protection hidden="1"/>
    </xf>
    <xf numFmtId="0" fontId="1" fillId="0" borderId="0" xfId="0" applyFont="1" applyAlignment="1" applyProtection="1">
      <alignment/>
      <protection hidden="1"/>
    </xf>
    <xf numFmtId="0" fontId="4" fillId="0" borderId="0" xfId="0" applyFont="1" applyAlignment="1" applyProtection="1">
      <alignment/>
      <protection hidden="1"/>
    </xf>
    <xf numFmtId="0" fontId="1" fillId="0" borderId="0" xfId="0" applyFont="1" applyFill="1" applyAlignment="1" applyProtection="1">
      <alignment horizontal="center" vertical="top"/>
      <protection hidden="1"/>
    </xf>
    <xf numFmtId="0" fontId="1" fillId="0" borderId="0" xfId="0" applyFont="1" applyAlignment="1" applyProtection="1">
      <alignment horizontal="centerContinuous" vertical="top"/>
      <protection hidden="1"/>
    </xf>
    <xf numFmtId="0" fontId="1" fillId="0" borderId="0" xfId="0" applyFont="1" applyBorder="1" applyAlignment="1" applyProtection="1">
      <alignment horizontal="left" vertical="top"/>
      <protection hidden="1"/>
    </xf>
    <xf numFmtId="0" fontId="1" fillId="0" borderId="22" xfId="0" applyFont="1" applyBorder="1" applyAlignment="1" applyProtection="1">
      <alignment horizontal="left" wrapText="1"/>
      <protection hidden="1"/>
    </xf>
    <xf numFmtId="0" fontId="1" fillId="0" borderId="27" xfId="0" applyFont="1" applyBorder="1" applyAlignment="1" applyProtection="1">
      <alignment horizontal="left" vertical="top"/>
      <protection hidden="1"/>
    </xf>
    <xf numFmtId="0" fontId="0" fillId="33" borderId="0" xfId="0" applyFill="1" applyBorder="1" applyAlignment="1">
      <alignment vertical="top"/>
    </xf>
    <xf numFmtId="0" fontId="0" fillId="0" borderId="0" xfId="0" applyAlignment="1" applyProtection="1">
      <alignment/>
      <protection locked="0"/>
    </xf>
    <xf numFmtId="0" fontId="14" fillId="0" borderId="0" xfId="0" applyFont="1" applyAlignment="1" applyProtection="1">
      <alignment/>
      <protection hidden="1"/>
    </xf>
    <xf numFmtId="49" fontId="16" fillId="37" borderId="30" xfId="0" applyNumberFormat="1" applyFont="1" applyFill="1" applyBorder="1" applyAlignment="1" applyProtection="1">
      <alignment/>
      <protection locked="0"/>
    </xf>
    <xf numFmtId="49" fontId="16" fillId="37" borderId="30" xfId="0" applyNumberFormat="1" applyFont="1" applyFill="1" applyBorder="1" applyAlignment="1" applyProtection="1">
      <alignment vertical="center" wrapText="1"/>
      <protection locked="0"/>
    </xf>
    <xf numFmtId="49" fontId="16" fillId="38" borderId="14" xfId="0" applyNumberFormat="1" applyFont="1" applyFill="1" applyBorder="1" applyAlignment="1" applyProtection="1">
      <alignment vertical="top" wrapText="1"/>
      <protection locked="0"/>
    </xf>
    <xf numFmtId="49" fontId="16" fillId="38" borderId="14" xfId="0" applyNumberFormat="1" applyFont="1" applyFill="1" applyBorder="1" applyAlignment="1" applyProtection="1">
      <alignment/>
      <protection locked="0"/>
    </xf>
    <xf numFmtId="49" fontId="16" fillId="37" borderId="31" xfId="0" applyNumberFormat="1" applyFont="1" applyFill="1" applyBorder="1" applyAlignment="1" applyProtection="1">
      <alignment vertical="top" wrapText="1"/>
      <protection locked="0"/>
    </xf>
    <xf numFmtId="49" fontId="16" fillId="37" borderId="32" xfId="0" applyNumberFormat="1" applyFont="1" applyFill="1" applyBorder="1" applyAlignment="1" applyProtection="1">
      <alignment vertical="top" wrapText="1"/>
      <protection locked="0"/>
    </xf>
    <xf numFmtId="49" fontId="0" fillId="0" borderId="0" xfId="0" applyNumberFormat="1" applyAlignment="1">
      <alignment/>
    </xf>
    <xf numFmtId="2" fontId="20" fillId="0" borderId="0" xfId="0" applyNumberFormat="1" applyFont="1" applyFill="1" applyAlignment="1">
      <alignment/>
    </xf>
    <xf numFmtId="0" fontId="24" fillId="0" borderId="0" xfId="0" applyFont="1" applyAlignment="1">
      <alignment/>
    </xf>
    <xf numFmtId="1" fontId="16" fillId="37" borderId="30" xfId="0" applyNumberFormat="1" applyFont="1" applyFill="1" applyBorder="1" applyAlignment="1" applyProtection="1">
      <alignment/>
      <protection hidden="1"/>
    </xf>
    <xf numFmtId="0" fontId="16" fillId="38" borderId="33" xfId="0" applyNumberFormat="1" applyFont="1" applyFill="1" applyBorder="1" applyAlignment="1" applyProtection="1">
      <alignment vertical="top" wrapText="1"/>
      <protection hidden="1"/>
    </xf>
    <xf numFmtId="0" fontId="16" fillId="38" borderId="34" xfId="0" applyNumberFormat="1" applyFont="1" applyFill="1" applyBorder="1" applyAlignment="1" applyProtection="1">
      <alignment vertical="top" wrapText="1"/>
      <protection hidden="1"/>
    </xf>
    <xf numFmtId="0" fontId="16" fillId="37" borderId="30" xfId="0" applyNumberFormat="1" applyFont="1" applyFill="1" applyBorder="1" applyAlignment="1" applyProtection="1">
      <alignment vertical="center" wrapText="1"/>
      <protection hidden="1"/>
    </xf>
    <xf numFmtId="0" fontId="16" fillId="38" borderId="14" xfId="0" applyNumberFormat="1" applyFont="1" applyFill="1" applyBorder="1" applyAlignment="1" applyProtection="1">
      <alignment vertical="center" wrapText="1"/>
      <protection hidden="1"/>
    </xf>
    <xf numFmtId="0" fontId="16" fillId="37" borderId="30" xfId="0" applyNumberFormat="1" applyFont="1" applyFill="1" applyBorder="1" applyAlignment="1" applyProtection="1">
      <alignment/>
      <protection hidden="1"/>
    </xf>
    <xf numFmtId="0" fontId="5" fillId="39" borderId="35" xfId="0" applyFont="1" applyFill="1" applyBorder="1" applyAlignment="1">
      <alignment horizontal="right" wrapText="1"/>
    </xf>
    <xf numFmtId="0" fontId="5" fillId="39" borderId="36" xfId="0" applyFont="1" applyFill="1" applyBorder="1" applyAlignment="1">
      <alignment horizontal="center" vertical="center" wrapText="1"/>
    </xf>
    <xf numFmtId="0" fontId="5" fillId="39" borderId="37" xfId="0" applyFont="1" applyFill="1" applyBorder="1" applyAlignment="1">
      <alignment horizontal="center" vertical="center" wrapText="1"/>
    </xf>
    <xf numFmtId="0" fontId="5" fillId="0" borderId="22" xfId="0" applyFont="1" applyBorder="1" applyAlignment="1">
      <alignment horizontal="right" vertical="top"/>
    </xf>
    <xf numFmtId="0" fontId="5" fillId="0" borderId="0" xfId="0" applyFont="1" applyAlignment="1">
      <alignment/>
    </xf>
    <xf numFmtId="0" fontId="25" fillId="0" borderId="0" xfId="0" applyFont="1" applyAlignment="1">
      <alignment/>
    </xf>
    <xf numFmtId="49" fontId="25" fillId="0" borderId="0" xfId="0" applyNumberFormat="1" applyFont="1" applyAlignment="1">
      <alignment/>
    </xf>
    <xf numFmtId="2" fontId="26" fillId="0" borderId="0" xfId="0" applyNumberFormat="1" applyFont="1" applyFill="1" applyAlignment="1">
      <alignment/>
    </xf>
    <xf numFmtId="1" fontId="16" fillId="37" borderId="30" xfId="0" applyNumberFormat="1" applyFont="1" applyFill="1" applyBorder="1" applyAlignment="1" applyProtection="1">
      <alignment horizontal="left" vertical="center" wrapText="1"/>
      <protection hidden="1" locked="0"/>
    </xf>
    <xf numFmtId="49" fontId="16" fillId="38" borderId="14" xfId="0" applyNumberFormat="1" applyFont="1" applyFill="1" applyBorder="1" applyAlignment="1" applyProtection="1">
      <alignment vertical="center" wrapText="1"/>
      <protection hidden="1" locked="0"/>
    </xf>
    <xf numFmtId="202" fontId="16" fillId="37" borderId="30" xfId="0" applyNumberFormat="1" applyFont="1" applyFill="1" applyBorder="1" applyAlignment="1" applyProtection="1">
      <alignment horizontal="left" vertical="center" wrapText="1"/>
      <protection hidden="1" locked="0"/>
    </xf>
    <xf numFmtId="0" fontId="5" fillId="0" borderId="22" xfId="0" applyFont="1" applyBorder="1" applyAlignment="1" applyProtection="1">
      <alignment horizontal="right" vertical="top"/>
      <protection hidden="1"/>
    </xf>
    <xf numFmtId="0" fontId="5" fillId="39" borderId="35" xfId="0" applyFont="1" applyFill="1" applyBorder="1" applyAlignment="1" applyProtection="1">
      <alignment horizontal="right" wrapText="1"/>
      <protection/>
    </xf>
    <xf numFmtId="0" fontId="1" fillId="0" borderId="0" xfId="0" applyFont="1" applyAlignment="1" applyProtection="1">
      <alignment/>
      <protection hidden="1" locked="0"/>
    </xf>
    <xf numFmtId="0" fontId="0" fillId="0" borderId="0" xfId="0" applyAlignment="1" applyProtection="1">
      <alignment/>
      <protection hidden="1" locked="0"/>
    </xf>
    <xf numFmtId="49" fontId="0" fillId="0" borderId="0" xfId="0" applyNumberFormat="1" applyAlignment="1" applyProtection="1">
      <alignment/>
      <protection hidden="1" locked="0"/>
    </xf>
    <xf numFmtId="1" fontId="20" fillId="0" borderId="0" xfId="0" applyNumberFormat="1" applyFont="1" applyFill="1" applyAlignment="1" applyProtection="1">
      <alignment/>
      <protection hidden="1" locked="0"/>
    </xf>
    <xf numFmtId="2" fontId="20" fillId="0" borderId="0" xfId="0" applyNumberFormat="1" applyFont="1" applyFill="1" applyAlignment="1" applyProtection="1">
      <alignment/>
      <protection hidden="1" locked="0"/>
    </xf>
    <xf numFmtId="0" fontId="25" fillId="0" borderId="0" xfId="0" applyFont="1" applyAlignment="1" applyProtection="1">
      <alignment/>
      <protection hidden="1" locked="0"/>
    </xf>
    <xf numFmtId="1" fontId="26" fillId="0" borderId="0" xfId="0" applyNumberFormat="1" applyFont="1" applyFill="1" applyAlignment="1" applyProtection="1">
      <alignment/>
      <protection hidden="1" locked="0"/>
    </xf>
    <xf numFmtId="2" fontId="26" fillId="0" borderId="0" xfId="0" applyNumberFormat="1" applyFont="1" applyFill="1" applyAlignment="1" applyProtection="1">
      <alignment/>
      <protection hidden="1" locked="0"/>
    </xf>
    <xf numFmtId="49" fontId="23" fillId="0" borderId="38" xfId="0" applyNumberFormat="1" applyFont="1" applyFill="1" applyBorder="1" applyAlignment="1" applyProtection="1">
      <alignment horizontal="left" vertical="top" wrapText="1"/>
      <protection locked="0"/>
    </xf>
    <xf numFmtId="49" fontId="23" fillId="0" borderId="39" xfId="0" applyNumberFormat="1" applyFont="1" applyFill="1" applyBorder="1" applyAlignment="1" applyProtection="1">
      <alignment horizontal="left" vertical="top" wrapText="1"/>
      <protection locked="0"/>
    </xf>
    <xf numFmtId="49" fontId="23" fillId="0" borderId="40" xfId="0" applyNumberFormat="1" applyFont="1" applyFill="1" applyBorder="1" applyAlignment="1" applyProtection="1">
      <alignment horizontal="left" vertical="top" wrapText="1"/>
      <protection locked="0"/>
    </xf>
    <xf numFmtId="49" fontId="23" fillId="0" borderId="40" xfId="0" applyNumberFormat="1" applyFont="1" applyFill="1" applyBorder="1" applyAlignment="1" applyProtection="1">
      <alignment horizontal="left" vertical="top"/>
      <protection locked="0"/>
    </xf>
    <xf numFmtId="49" fontId="23" fillId="0" borderId="41" xfId="0" applyNumberFormat="1" applyFont="1" applyFill="1" applyBorder="1" applyAlignment="1" applyProtection="1">
      <alignment horizontal="left" vertical="top" wrapText="1"/>
      <protection locked="0"/>
    </xf>
    <xf numFmtId="49" fontId="23" fillId="0" borderId="42" xfId="0" applyNumberFormat="1" applyFont="1" applyFill="1" applyBorder="1" applyAlignment="1" applyProtection="1">
      <alignment horizontal="left" vertical="top" wrapText="1"/>
      <protection locked="0"/>
    </xf>
    <xf numFmtId="49" fontId="23" fillId="0" borderId="43" xfId="0" applyNumberFormat="1" applyFont="1" applyFill="1" applyBorder="1" applyAlignment="1" applyProtection="1">
      <alignment horizontal="left" vertical="top" wrapText="1"/>
      <protection locked="0"/>
    </xf>
    <xf numFmtId="49" fontId="23" fillId="0" borderId="43" xfId="0" applyNumberFormat="1" applyFont="1" applyFill="1" applyBorder="1" applyAlignment="1" applyProtection="1">
      <alignment horizontal="left" vertical="top"/>
      <protection locked="0"/>
    </xf>
    <xf numFmtId="49" fontId="23" fillId="0" borderId="41" xfId="0" applyNumberFormat="1" applyFont="1" applyFill="1" applyBorder="1" applyAlignment="1" applyProtection="1">
      <alignment horizontal="left" vertical="top"/>
      <protection locked="0"/>
    </xf>
    <xf numFmtId="0" fontId="0" fillId="40" borderId="0" xfId="0" applyFill="1" applyAlignment="1">
      <alignment/>
    </xf>
    <xf numFmtId="0" fontId="17" fillId="40" borderId="0" xfId="0" applyFont="1" applyFill="1" applyAlignment="1">
      <alignment/>
    </xf>
    <xf numFmtId="49" fontId="0" fillId="40" borderId="0" xfId="0" applyNumberFormat="1" applyFill="1" applyAlignment="1">
      <alignment/>
    </xf>
    <xf numFmtId="0" fontId="0" fillId="40" borderId="0" xfId="0" applyFill="1" applyBorder="1" applyAlignment="1">
      <alignment vertical="top"/>
    </xf>
    <xf numFmtId="0" fontId="15" fillId="40" borderId="0" xfId="0" applyFont="1" applyFill="1" applyBorder="1" applyAlignment="1">
      <alignment horizontal="center"/>
    </xf>
    <xf numFmtId="49" fontId="27" fillId="41" borderId="44" xfId="0" applyNumberFormat="1" applyFont="1" applyFill="1" applyBorder="1" applyAlignment="1" applyProtection="1">
      <alignment horizontal="left" vertical="top" indent="1"/>
      <protection/>
    </xf>
    <xf numFmtId="49" fontId="27" fillId="41" borderId="45" xfId="0" applyNumberFormat="1" applyFont="1" applyFill="1" applyBorder="1" applyAlignment="1" applyProtection="1">
      <alignment horizontal="left" vertical="top" indent="1"/>
      <protection/>
    </xf>
    <xf numFmtId="49" fontId="27" fillId="41" borderId="46" xfId="0" applyNumberFormat="1" applyFont="1" applyFill="1" applyBorder="1" applyAlignment="1" applyProtection="1">
      <alignment horizontal="left" vertical="top" indent="1"/>
      <protection/>
    </xf>
    <xf numFmtId="49" fontId="27" fillId="41" borderId="47" xfId="0" applyNumberFormat="1" applyFont="1" applyFill="1" applyBorder="1" applyAlignment="1" applyProtection="1">
      <alignment horizontal="left" vertical="top" indent="1"/>
      <protection/>
    </xf>
    <xf numFmtId="49" fontId="27" fillId="41" borderId="48" xfId="0" applyNumberFormat="1" applyFont="1" applyFill="1" applyBorder="1" applyAlignment="1" applyProtection="1">
      <alignment horizontal="left" vertical="top" indent="1"/>
      <protection/>
    </xf>
    <xf numFmtId="49" fontId="27" fillId="41" borderId="49" xfId="0" applyNumberFormat="1" applyFont="1" applyFill="1" applyBorder="1" applyAlignment="1" applyProtection="1">
      <alignment horizontal="left" vertical="top" indent="1"/>
      <protection/>
    </xf>
    <xf numFmtId="49" fontId="27" fillId="41" borderId="45" xfId="0" applyNumberFormat="1" applyFont="1" applyFill="1" applyBorder="1" applyAlignment="1" applyProtection="1">
      <alignment horizontal="left" vertical="top" wrapText="1" indent="1"/>
      <protection/>
    </xf>
    <xf numFmtId="49" fontId="27" fillId="41" borderId="46" xfId="0" applyNumberFormat="1" applyFont="1" applyFill="1" applyBorder="1" applyAlignment="1" applyProtection="1">
      <alignment horizontal="left" vertical="top" wrapText="1" indent="1"/>
      <protection/>
    </xf>
    <xf numFmtId="49" fontId="23" fillId="0" borderId="50" xfId="0" applyNumberFormat="1" applyFont="1" applyFill="1" applyBorder="1" applyAlignment="1" applyProtection="1">
      <alignment horizontal="left" vertical="top" wrapText="1"/>
      <protection locked="0"/>
    </xf>
    <xf numFmtId="49" fontId="23" fillId="0" borderId="51" xfId="0" applyNumberFormat="1" applyFont="1" applyFill="1" applyBorder="1" applyAlignment="1" applyProtection="1">
      <alignment horizontal="left" vertical="top" wrapText="1"/>
      <protection locked="0"/>
    </xf>
    <xf numFmtId="49" fontId="23" fillId="0" borderId="52" xfId="0" applyNumberFormat="1" applyFont="1" applyFill="1" applyBorder="1" applyAlignment="1" applyProtection="1">
      <alignment horizontal="left" vertical="top" wrapText="1"/>
      <protection locked="0"/>
    </xf>
    <xf numFmtId="49" fontId="23" fillId="0" borderId="53" xfId="0" applyNumberFormat="1" applyFont="1" applyFill="1" applyBorder="1" applyAlignment="1" applyProtection="1">
      <alignment horizontal="left" vertical="top" wrapText="1"/>
      <protection locked="0"/>
    </xf>
    <xf numFmtId="49" fontId="23" fillId="0" borderId="54" xfId="0" applyNumberFormat="1" applyFont="1" applyFill="1" applyBorder="1" applyAlignment="1" applyProtection="1">
      <alignment horizontal="left" vertical="top" wrapText="1"/>
      <protection locked="0"/>
    </xf>
    <xf numFmtId="49" fontId="23" fillId="0" borderId="55" xfId="0" applyNumberFormat="1" applyFont="1" applyFill="1" applyBorder="1" applyAlignment="1" applyProtection="1">
      <alignment horizontal="left" vertical="top" wrapText="1"/>
      <protection locked="0"/>
    </xf>
    <xf numFmtId="49" fontId="23" fillId="0" borderId="53" xfId="0" applyNumberFormat="1" applyFont="1" applyFill="1" applyBorder="1" applyAlignment="1" applyProtection="1">
      <alignment horizontal="left" vertical="top"/>
      <protection locked="0"/>
    </xf>
    <xf numFmtId="49" fontId="27" fillId="41" borderId="56" xfId="0" applyNumberFormat="1" applyFont="1" applyFill="1" applyBorder="1" applyAlignment="1" applyProtection="1">
      <alignment horizontal="left" vertical="top" indent="1"/>
      <protection/>
    </xf>
    <xf numFmtId="49" fontId="27" fillId="0" borderId="0" xfId="0" applyNumberFormat="1" applyFont="1" applyFill="1" applyBorder="1" applyAlignment="1" applyProtection="1">
      <alignment horizontal="left" vertical="top" indent="1"/>
      <protection/>
    </xf>
    <xf numFmtId="49" fontId="27" fillId="0" borderId="0" xfId="0" applyNumberFormat="1" applyFont="1" applyFill="1" applyBorder="1" applyAlignment="1" applyProtection="1">
      <alignment horizontal="left" vertical="top" wrapText="1" indent="1"/>
      <protection/>
    </xf>
    <xf numFmtId="0" fontId="6" fillId="0" borderId="0" xfId="0" applyFont="1" applyAlignment="1" applyProtection="1">
      <alignment horizontal="right" vertical="top"/>
      <protection hidden="1"/>
    </xf>
    <xf numFmtId="49" fontId="27" fillId="41" borderId="56" xfId="0" applyNumberFormat="1" applyFont="1" applyFill="1" applyBorder="1" applyAlignment="1" applyProtection="1">
      <alignment horizontal="left" vertical="top" wrapText="1" indent="1"/>
      <protection/>
    </xf>
    <xf numFmtId="2" fontId="28" fillId="41" borderId="14" xfId="0" applyNumberFormat="1" applyFont="1" applyFill="1" applyBorder="1" applyAlignment="1" applyProtection="1">
      <alignment vertical="top" wrapText="1"/>
      <protection hidden="1"/>
    </xf>
    <xf numFmtId="0" fontId="30" fillId="40" borderId="0" xfId="0" applyFont="1" applyFill="1" applyAlignment="1">
      <alignment horizontal="justify"/>
    </xf>
    <xf numFmtId="0" fontId="30" fillId="40" borderId="0" xfId="0" applyFont="1" applyFill="1" applyAlignment="1" applyProtection="1">
      <alignment horizontal="left" indent="1"/>
      <protection hidden="1"/>
    </xf>
    <xf numFmtId="0" fontId="30" fillId="40" borderId="0" xfId="0" applyFont="1" applyFill="1" applyAlignment="1" applyProtection="1">
      <alignment horizontal="justify"/>
      <protection hidden="1"/>
    </xf>
    <xf numFmtId="0" fontId="31" fillId="40" borderId="0" xfId="0" applyFont="1" applyFill="1" applyAlignment="1" applyProtection="1">
      <alignment horizontal="justify"/>
      <protection hidden="1"/>
    </xf>
    <xf numFmtId="0" fontId="34" fillId="40" borderId="0" xfId="0" applyFont="1" applyFill="1" applyAlignment="1" applyProtection="1">
      <alignment horizontal="justify"/>
      <protection hidden="1"/>
    </xf>
    <xf numFmtId="0" fontId="32" fillId="40" borderId="0" xfId="0" applyFont="1" applyFill="1" applyAlignment="1" applyProtection="1">
      <alignment horizontal="left"/>
      <protection hidden="1"/>
    </xf>
    <xf numFmtId="0" fontId="2" fillId="0" borderId="0" xfId="0" applyNumberFormat="1" applyFont="1" applyAlignment="1" applyProtection="1">
      <alignment horizontal="center"/>
      <protection hidden="1"/>
    </xf>
    <xf numFmtId="0" fontId="21" fillId="40" borderId="0" xfId="42" applyFill="1" applyAlignment="1" applyProtection="1">
      <alignment/>
      <protection/>
    </xf>
    <xf numFmtId="0" fontId="31" fillId="40" borderId="0" xfId="0" applyFont="1" applyFill="1" applyAlignment="1" applyProtection="1">
      <alignment horizontal="center"/>
      <protection hidden="1"/>
    </xf>
    <xf numFmtId="209" fontId="16" fillId="38" borderId="12" xfId="0" applyNumberFormat="1" applyFont="1" applyFill="1" applyBorder="1" applyAlignment="1" applyProtection="1">
      <alignment horizontal="left" vertical="center" wrapText="1"/>
      <protection hidden="1"/>
    </xf>
    <xf numFmtId="0" fontId="39" fillId="0" borderId="0" xfId="0" applyFont="1" applyAlignment="1">
      <alignment/>
    </xf>
    <xf numFmtId="14" fontId="0" fillId="0" borderId="0" xfId="0" applyNumberFormat="1" applyAlignment="1">
      <alignment/>
    </xf>
    <xf numFmtId="14" fontId="17" fillId="40" borderId="0" xfId="0" applyNumberFormat="1" applyFont="1" applyFill="1" applyAlignment="1" applyProtection="1">
      <alignment horizontal="left"/>
      <protection locked="0"/>
    </xf>
    <xf numFmtId="0" fontId="39" fillId="40" borderId="0" xfId="0" applyFont="1" applyFill="1" applyAlignment="1" applyProtection="1">
      <alignment/>
      <protection locked="0"/>
    </xf>
    <xf numFmtId="210" fontId="0" fillId="0" borderId="0" xfId="0" applyNumberFormat="1" applyAlignment="1">
      <alignment/>
    </xf>
    <xf numFmtId="0" fontId="0" fillId="0" borderId="0" xfId="0" applyAlignment="1" applyProtection="1">
      <alignment horizontal="right"/>
      <protection hidden="1"/>
    </xf>
    <xf numFmtId="0" fontId="39" fillId="0" borderId="24" xfId="0" applyFont="1" applyBorder="1" applyAlignment="1">
      <alignment/>
    </xf>
    <xf numFmtId="0" fontId="41" fillId="0" borderId="0" xfId="0" applyFont="1" applyAlignment="1" applyProtection="1">
      <alignment/>
      <protection hidden="1"/>
    </xf>
    <xf numFmtId="49" fontId="23" fillId="38" borderId="57" xfId="0" applyNumberFormat="1" applyFont="1" applyFill="1" applyBorder="1" applyAlignment="1" applyProtection="1">
      <alignment vertical="top" wrapText="1"/>
      <protection locked="0"/>
    </xf>
    <xf numFmtId="49" fontId="16" fillId="37" borderId="57" xfId="0" applyNumberFormat="1" applyFont="1" applyFill="1" applyBorder="1" applyAlignment="1" applyProtection="1">
      <alignment vertical="top" wrapText="1"/>
      <protection locked="0"/>
    </xf>
    <xf numFmtId="49" fontId="16" fillId="38" borderId="57" xfId="0" applyNumberFormat="1" applyFont="1" applyFill="1" applyBorder="1" applyAlignment="1" applyProtection="1">
      <alignment vertical="top" wrapText="1"/>
      <protection locked="0"/>
    </xf>
    <xf numFmtId="49" fontId="16" fillId="38" borderId="33" xfId="0" applyNumberFormat="1" applyFont="1" applyFill="1" applyBorder="1" applyAlignment="1" applyProtection="1">
      <alignment vertical="top" wrapText="1"/>
      <protection locked="0"/>
    </xf>
    <xf numFmtId="49" fontId="43" fillId="41" borderId="0" xfId="0" applyNumberFormat="1" applyFont="1" applyFill="1" applyBorder="1" applyAlignment="1" applyProtection="1">
      <alignment horizontal="left" vertical="top" wrapText="1" indent="1"/>
      <protection/>
    </xf>
    <xf numFmtId="49" fontId="43" fillId="41" borderId="58" xfId="0" applyNumberFormat="1" applyFont="1" applyFill="1" applyBorder="1" applyAlignment="1" applyProtection="1">
      <alignment horizontal="left" vertical="top" wrapText="1" indent="1"/>
      <protection/>
    </xf>
    <xf numFmtId="49" fontId="44" fillId="41" borderId="58" xfId="0" applyNumberFormat="1" applyFont="1" applyFill="1" applyBorder="1" applyAlignment="1" applyProtection="1">
      <alignment horizontal="left" vertical="top" wrapText="1" indent="1"/>
      <protection/>
    </xf>
    <xf numFmtId="49" fontId="44" fillId="41" borderId="0" xfId="0" applyNumberFormat="1" applyFont="1" applyFill="1" applyBorder="1" applyAlignment="1" applyProtection="1">
      <alignment horizontal="left" vertical="top" wrapText="1" indent="1"/>
      <protection/>
    </xf>
    <xf numFmtId="0" fontId="17" fillId="0" borderId="24" xfId="0" applyFont="1" applyBorder="1" applyAlignment="1" applyProtection="1">
      <alignment/>
      <protection hidden="1"/>
    </xf>
    <xf numFmtId="0" fontId="17" fillId="0" borderId="0" xfId="0" applyFont="1" applyAlignment="1" applyProtection="1">
      <alignment/>
      <protection hidden="1"/>
    </xf>
    <xf numFmtId="0" fontId="40" fillId="0" borderId="18" xfId="0" applyFont="1" applyBorder="1" applyAlignment="1" applyProtection="1">
      <alignment vertical="top"/>
      <protection hidden="1"/>
    </xf>
    <xf numFmtId="0" fontId="17" fillId="0" borderId="19" xfId="0" applyFont="1" applyBorder="1" applyAlignment="1" applyProtection="1">
      <alignment vertical="top"/>
      <protection hidden="1"/>
    </xf>
    <xf numFmtId="0" fontId="17" fillId="0" borderId="20" xfId="0" applyFont="1" applyBorder="1" applyAlignment="1" applyProtection="1">
      <alignment vertical="top"/>
      <protection hidden="1"/>
    </xf>
    <xf numFmtId="0" fontId="17" fillId="0" borderId="21" xfId="0" applyFont="1" applyBorder="1" applyAlignment="1" applyProtection="1">
      <alignment vertical="top"/>
      <protection hidden="1"/>
    </xf>
    <xf numFmtId="0" fontId="17" fillId="0" borderId="0" xfId="0" applyFont="1" applyBorder="1" applyAlignment="1" applyProtection="1">
      <alignment vertical="top"/>
      <protection hidden="1"/>
    </xf>
    <xf numFmtId="0" fontId="17" fillId="0" borderId="22" xfId="0" applyFont="1" applyBorder="1" applyAlignment="1" applyProtection="1">
      <alignment vertical="top"/>
      <protection hidden="1"/>
    </xf>
    <xf numFmtId="0" fontId="17" fillId="0" borderId="21" xfId="0" applyFont="1" applyBorder="1" applyAlignment="1" applyProtection="1">
      <alignment/>
      <protection hidden="1"/>
    </xf>
    <xf numFmtId="0" fontId="17" fillId="0" borderId="0" xfId="0" applyFont="1" applyBorder="1" applyAlignment="1" applyProtection="1">
      <alignment/>
      <protection hidden="1"/>
    </xf>
    <xf numFmtId="0" fontId="17" fillId="0" borderId="23" xfId="0" applyFont="1" applyBorder="1" applyAlignment="1" applyProtection="1">
      <alignment vertical="top"/>
      <protection hidden="1"/>
    </xf>
    <xf numFmtId="0" fontId="17" fillId="0" borderId="24" xfId="0" applyFont="1" applyBorder="1" applyAlignment="1" applyProtection="1">
      <alignment vertical="top"/>
      <protection hidden="1"/>
    </xf>
    <xf numFmtId="0" fontId="17" fillId="0" borderId="25" xfId="0" applyFont="1" applyBorder="1" applyAlignment="1" applyProtection="1">
      <alignment vertical="top"/>
      <protection hidden="1"/>
    </xf>
    <xf numFmtId="0" fontId="17" fillId="0" borderId="23" xfId="0" applyFont="1" applyBorder="1" applyAlignment="1" applyProtection="1">
      <alignment/>
      <protection hidden="1"/>
    </xf>
    <xf numFmtId="0" fontId="17" fillId="0" borderId="18" xfId="0" applyFont="1" applyBorder="1" applyAlignment="1" applyProtection="1">
      <alignment vertical="top"/>
      <protection hidden="1"/>
    </xf>
    <xf numFmtId="0" fontId="17" fillId="0" borderId="59" xfId="0" applyFont="1" applyBorder="1" applyAlignment="1" applyProtection="1">
      <alignment vertical="top"/>
      <protection hidden="1"/>
    </xf>
    <xf numFmtId="0" fontId="17" fillId="0" borderId="60" xfId="0" applyFont="1" applyBorder="1" applyAlignment="1" applyProtection="1">
      <alignment vertical="top"/>
      <protection hidden="1"/>
    </xf>
    <xf numFmtId="0" fontId="17" fillId="0" borderId="61" xfId="0" applyFont="1" applyBorder="1" applyAlignment="1" applyProtection="1">
      <alignment vertical="top"/>
      <protection hidden="1"/>
    </xf>
    <xf numFmtId="0" fontId="17" fillId="0" borderId="22" xfId="0" applyFont="1" applyBorder="1" applyAlignment="1" applyProtection="1">
      <alignment/>
      <protection hidden="1"/>
    </xf>
    <xf numFmtId="0" fontId="17" fillId="0" borderId="25" xfId="0" applyFont="1" applyBorder="1" applyAlignment="1" applyProtection="1">
      <alignment/>
      <protection hidden="1"/>
    </xf>
    <xf numFmtId="0" fontId="46" fillId="0" borderId="62" xfId="0" applyFont="1" applyBorder="1" applyAlignment="1">
      <alignment vertical="top" wrapText="1"/>
    </xf>
    <xf numFmtId="0" fontId="46" fillId="0" borderId="63" xfId="0" applyFont="1" applyBorder="1" applyAlignment="1">
      <alignment vertical="top" wrapText="1"/>
    </xf>
    <xf numFmtId="0" fontId="46" fillId="0" borderId="0" xfId="0" applyFont="1" applyAlignment="1">
      <alignment wrapText="1"/>
    </xf>
    <xf numFmtId="0" fontId="46" fillId="0" borderId="64" xfId="0" applyFont="1" applyBorder="1" applyAlignment="1">
      <alignment vertical="top" wrapText="1"/>
    </xf>
    <xf numFmtId="0" fontId="46" fillId="0" borderId="17" xfId="0" applyFont="1" applyBorder="1" applyAlignment="1">
      <alignment vertical="top" wrapText="1"/>
    </xf>
    <xf numFmtId="0" fontId="46" fillId="0" borderId="46" xfId="0" applyFont="1" applyBorder="1" applyAlignment="1">
      <alignment vertical="top" wrapText="1"/>
    </xf>
    <xf numFmtId="0" fontId="46" fillId="0" borderId="14" xfId="0" applyFont="1" applyBorder="1" applyAlignment="1">
      <alignment vertical="top" wrapText="1"/>
    </xf>
    <xf numFmtId="0" fontId="45" fillId="0" borderId="0" xfId="0" applyFont="1" applyAlignment="1">
      <alignment wrapText="1"/>
    </xf>
    <xf numFmtId="0" fontId="45" fillId="0" borderId="13" xfId="0" applyFont="1" applyBorder="1" applyAlignment="1">
      <alignment wrapText="1"/>
    </xf>
    <xf numFmtId="0" fontId="46" fillId="0" borderId="44" xfId="0" applyFont="1" applyBorder="1" applyAlignment="1">
      <alignment vertical="top" wrapText="1"/>
    </xf>
    <xf numFmtId="0" fontId="36" fillId="40" borderId="0" xfId="0" applyFont="1" applyFill="1" applyAlignment="1">
      <alignment/>
    </xf>
    <xf numFmtId="0" fontId="21" fillId="0" borderId="0" xfId="42" applyAlignment="1" applyProtection="1">
      <alignment/>
      <protection/>
    </xf>
    <xf numFmtId="0" fontId="21" fillId="0" borderId="0" xfId="42" applyAlignment="1" applyProtection="1">
      <alignment horizontal="left"/>
      <protection/>
    </xf>
    <xf numFmtId="0" fontId="30" fillId="40" borderId="65" xfId="0" applyFont="1" applyFill="1" applyBorder="1" applyAlignment="1" applyProtection="1">
      <alignment horizontal="justify"/>
      <protection hidden="1"/>
    </xf>
    <xf numFmtId="0" fontId="38" fillId="40" borderId="66" xfId="0" applyFont="1" applyFill="1" applyBorder="1" applyAlignment="1" applyProtection="1">
      <alignment horizontal="center"/>
      <protection hidden="1"/>
    </xf>
    <xf numFmtId="0" fontId="14" fillId="0" borderId="0" xfId="0" applyFont="1" applyAlignment="1">
      <alignment/>
    </xf>
    <xf numFmtId="0" fontId="48" fillId="0" borderId="0" xfId="0" applyFont="1" applyAlignment="1">
      <alignment/>
    </xf>
    <xf numFmtId="0" fontId="47" fillId="0" borderId="0" xfId="0" applyFont="1" applyAlignment="1">
      <alignment horizontal="center"/>
    </xf>
    <xf numFmtId="0" fontId="49" fillId="0" borderId="0" xfId="0" applyFont="1" applyAlignment="1">
      <alignment/>
    </xf>
    <xf numFmtId="0" fontId="49" fillId="0" borderId="0" xfId="0" applyFont="1" applyAlignment="1">
      <alignment horizontal="justify"/>
    </xf>
    <xf numFmtId="0" fontId="46" fillId="0" borderId="0" xfId="0" applyFont="1" applyAlignment="1">
      <alignment horizontal="right"/>
    </xf>
    <xf numFmtId="0" fontId="49" fillId="0" borderId="0" xfId="0" applyFont="1" applyAlignment="1">
      <alignment horizontal="right"/>
    </xf>
    <xf numFmtId="0" fontId="46" fillId="0" borderId="0" xfId="0" applyFont="1" applyAlignment="1">
      <alignment/>
    </xf>
    <xf numFmtId="0" fontId="48" fillId="0" borderId="0" xfId="0" applyFont="1" applyAlignment="1">
      <alignment horizontal="right"/>
    </xf>
    <xf numFmtId="0" fontId="14" fillId="0" borderId="0" xfId="0" applyFont="1" applyFill="1" applyAlignment="1">
      <alignment/>
    </xf>
    <xf numFmtId="0" fontId="48" fillId="0" borderId="0" xfId="0" applyFont="1" applyFill="1" applyAlignment="1">
      <alignment/>
    </xf>
    <xf numFmtId="0" fontId="48" fillId="0" borderId="0" xfId="0" applyFont="1" applyAlignment="1">
      <alignment horizontal="left" indent="7"/>
    </xf>
    <xf numFmtId="0" fontId="48" fillId="0" borderId="0" xfId="0" applyFont="1" applyAlignment="1">
      <alignment horizontal="left" indent="8"/>
    </xf>
    <xf numFmtId="0" fontId="21" fillId="0" borderId="0" xfId="42" applyAlignment="1" applyProtection="1">
      <alignment horizontal="right"/>
      <protection/>
    </xf>
    <xf numFmtId="0" fontId="2" fillId="0" borderId="18" xfId="0" applyFont="1" applyBorder="1" applyAlignment="1" applyProtection="1">
      <alignment horizontal="left" vertical="top"/>
      <protection hidden="1"/>
    </xf>
    <xf numFmtId="0" fontId="2" fillId="0" borderId="19" xfId="0" applyFont="1" applyBorder="1" applyAlignment="1" applyProtection="1">
      <alignment horizontal="left" vertical="top"/>
      <protection hidden="1"/>
    </xf>
    <xf numFmtId="0" fontId="2" fillId="0" borderId="0" xfId="0" applyNumberFormat="1" applyFont="1" applyBorder="1" applyAlignment="1" applyProtection="1">
      <alignment horizontal="left" vertical="top" wrapText="1"/>
      <protection hidden="1" locked="0"/>
    </xf>
    <xf numFmtId="0" fontId="1" fillId="0" borderId="28" xfId="0" applyNumberFormat="1" applyFont="1" applyBorder="1" applyAlignment="1" applyProtection="1">
      <alignment horizontal="left" vertical="top" wrapText="1"/>
      <protection hidden="1"/>
    </xf>
    <xf numFmtId="0" fontId="1" fillId="0" borderId="27" xfId="0" applyNumberFormat="1" applyFont="1" applyBorder="1" applyAlignment="1" applyProtection="1">
      <alignment horizontal="left" vertical="top" wrapText="1"/>
      <protection hidden="1"/>
    </xf>
    <xf numFmtId="0" fontId="2" fillId="0" borderId="24" xfId="0" applyNumberFormat="1" applyFont="1" applyBorder="1" applyAlignment="1" applyProtection="1">
      <alignment horizontal="left" vertical="top" wrapText="1"/>
      <protection hidden="1" locked="0"/>
    </xf>
    <xf numFmtId="49" fontId="25" fillId="0" borderId="0" xfId="0" applyNumberFormat="1" applyFont="1" applyAlignment="1" applyProtection="1">
      <alignment/>
      <protection locked="0"/>
    </xf>
    <xf numFmtId="0" fontId="17" fillId="0" borderId="18" xfId="0" applyFont="1" applyBorder="1" applyAlignment="1" applyProtection="1">
      <alignment horizontal="left"/>
      <protection hidden="1"/>
    </xf>
    <xf numFmtId="0" fontId="17" fillId="0" borderId="19" xfId="0" applyFont="1" applyBorder="1" applyAlignment="1" applyProtection="1">
      <alignment horizontal="left"/>
      <protection hidden="1"/>
    </xf>
    <xf numFmtId="0" fontId="17" fillId="0" borderId="21" xfId="0" applyFont="1" applyBorder="1" applyAlignment="1" applyProtection="1">
      <alignment horizontal="left"/>
      <protection hidden="1"/>
    </xf>
    <xf numFmtId="0" fontId="17" fillId="0" borderId="0" xfId="0" applyFont="1" applyAlignment="1" applyProtection="1">
      <alignment horizontal="left"/>
      <protection hidden="1"/>
    </xf>
    <xf numFmtId="0" fontId="40" fillId="0" borderId="18" xfId="0" applyFont="1" applyBorder="1" applyAlignment="1" applyProtection="1">
      <alignment horizontal="left"/>
      <protection hidden="1"/>
    </xf>
    <xf numFmtId="0" fontId="40" fillId="0" borderId="19" xfId="0" applyFont="1" applyBorder="1" applyAlignment="1" applyProtection="1">
      <alignment horizontal="left"/>
      <protection hidden="1"/>
    </xf>
    <xf numFmtId="0" fontId="40" fillId="0" borderId="0" xfId="0" applyFont="1" applyAlignment="1" applyProtection="1">
      <alignment horizontal="left" vertical="center" wrapText="1"/>
      <protection hidden="1"/>
    </xf>
    <xf numFmtId="0" fontId="40" fillId="0" borderId="22" xfId="0" applyFont="1" applyBorder="1" applyAlignment="1" applyProtection="1">
      <alignment horizontal="left" vertical="center" wrapText="1"/>
      <protection hidden="1"/>
    </xf>
    <xf numFmtId="0" fontId="42" fillId="0" borderId="19" xfId="0" applyFont="1" applyBorder="1" applyAlignment="1" applyProtection="1">
      <alignment horizontal="center" vertical="top"/>
      <protection hidden="1"/>
    </xf>
    <xf numFmtId="2" fontId="18" fillId="0" borderId="21" xfId="0" applyNumberFormat="1" applyFont="1" applyBorder="1" applyAlignment="1" applyProtection="1">
      <alignment horizontal="left" vertical="top" wrapText="1"/>
      <protection hidden="1"/>
    </xf>
    <xf numFmtId="0" fontId="0" fillId="0" borderId="0" xfId="0" applyAlignment="1">
      <alignment/>
    </xf>
    <xf numFmtId="0" fontId="0" fillId="0" borderId="21" xfId="0" applyBorder="1" applyAlignment="1">
      <alignment/>
    </xf>
    <xf numFmtId="0" fontId="0" fillId="0" borderId="23" xfId="0" applyBorder="1" applyAlignment="1">
      <alignment/>
    </xf>
    <xf numFmtId="0" fontId="0" fillId="0" borderId="24" xfId="0" applyBorder="1" applyAlignment="1">
      <alignment/>
    </xf>
    <xf numFmtId="0" fontId="40" fillId="0" borderId="19" xfId="0" applyFont="1" applyBorder="1" applyAlignment="1" applyProtection="1">
      <alignment horizontal="center"/>
      <protection hidden="1"/>
    </xf>
    <xf numFmtId="0" fontId="40" fillId="0" borderId="59" xfId="0" applyFont="1" applyBorder="1" applyAlignment="1" applyProtection="1">
      <alignment horizontal="center"/>
      <protection hidden="1"/>
    </xf>
    <xf numFmtId="0" fontId="40" fillId="0" borderId="60" xfId="0" applyFont="1" applyBorder="1" applyAlignment="1" applyProtection="1">
      <alignment horizontal="center"/>
      <protection hidden="1"/>
    </xf>
    <xf numFmtId="0" fontId="40" fillId="0" borderId="61" xfId="0" applyFont="1" applyBorder="1" applyAlignment="1" applyProtection="1">
      <alignment horizontal="center"/>
      <protection hidden="1"/>
    </xf>
    <xf numFmtId="0" fontId="17" fillId="0" borderId="59" xfId="0" applyFont="1" applyBorder="1" applyAlignment="1" applyProtection="1">
      <alignment horizontal="left"/>
      <protection hidden="1"/>
    </xf>
    <xf numFmtId="0" fontId="17" fillId="0" borderId="60" xfId="0" applyFont="1" applyBorder="1" applyAlignment="1" applyProtection="1">
      <alignment horizontal="left"/>
      <protection hidden="1"/>
    </xf>
    <xf numFmtId="0" fontId="17" fillId="0" borderId="61" xfId="0" applyFont="1" applyBorder="1" applyAlignment="1" applyProtection="1">
      <alignment horizontal="left"/>
      <protection hidden="1"/>
    </xf>
    <xf numFmtId="0" fontId="40" fillId="0" borderId="24" xfId="0" applyFont="1" applyBorder="1" applyAlignment="1" applyProtection="1">
      <alignment horizontal="center"/>
      <protection hidden="1"/>
    </xf>
    <xf numFmtId="49" fontId="40" fillId="0" borderId="24" xfId="0" applyNumberFormat="1" applyFont="1" applyBorder="1" applyAlignment="1" applyProtection="1">
      <alignment horizontal="center"/>
      <protection hidden="1"/>
    </xf>
    <xf numFmtId="0" fontId="0" fillId="0" borderId="19" xfId="0" applyFont="1" applyBorder="1" applyAlignment="1" applyProtection="1">
      <alignment vertical="top" wrapText="1"/>
      <protection hidden="1"/>
    </xf>
    <xf numFmtId="0" fontId="0" fillId="0" borderId="20" xfId="0" applyFont="1" applyBorder="1" applyAlignment="1" applyProtection="1">
      <alignment vertical="top" wrapText="1"/>
      <protection hidden="1"/>
    </xf>
    <xf numFmtId="0" fontId="0" fillId="0" borderId="0" xfId="0" applyFont="1" applyAlignment="1" applyProtection="1">
      <alignment vertical="top" wrapText="1"/>
      <protection hidden="1"/>
    </xf>
    <xf numFmtId="0" fontId="0" fillId="0" borderId="22" xfId="0" applyFont="1" applyBorder="1" applyAlignment="1" applyProtection="1">
      <alignment vertical="top" wrapText="1"/>
      <protection hidden="1"/>
    </xf>
    <xf numFmtId="49" fontId="17" fillId="0" borderId="21" xfId="0" applyNumberFormat="1" applyFont="1" applyBorder="1" applyAlignment="1" applyProtection="1">
      <alignment horizontal="left"/>
      <protection hidden="1"/>
    </xf>
    <xf numFmtId="0" fontId="17" fillId="0" borderId="0" xfId="0" applyFont="1" applyBorder="1" applyAlignment="1" applyProtection="1">
      <alignment horizontal="left"/>
      <protection hidden="1"/>
    </xf>
    <xf numFmtId="0" fontId="17" fillId="0" borderId="22" xfId="0" applyFont="1" applyBorder="1" applyAlignment="1" applyProtection="1">
      <alignment horizontal="left"/>
      <protection hidden="1"/>
    </xf>
    <xf numFmtId="49" fontId="17" fillId="0" borderId="18" xfId="0" applyNumberFormat="1" applyFont="1" applyBorder="1" applyAlignment="1" applyProtection="1">
      <alignment horizontal="left"/>
      <protection hidden="1"/>
    </xf>
    <xf numFmtId="0" fontId="17" fillId="0" borderId="23" xfId="0" applyFont="1" applyBorder="1" applyAlignment="1" applyProtection="1">
      <alignment horizontal="left"/>
      <protection hidden="1"/>
    </xf>
    <xf numFmtId="0" fontId="17" fillId="0" borderId="24" xfId="0" applyFont="1" applyBorder="1" applyAlignment="1" applyProtection="1">
      <alignment horizontal="left"/>
      <protection hidden="1"/>
    </xf>
    <xf numFmtId="49" fontId="17" fillId="0" borderId="19" xfId="0" applyNumberFormat="1" applyFont="1" applyBorder="1" applyAlignment="1" applyProtection="1">
      <alignment horizontal="left"/>
      <protection hidden="1"/>
    </xf>
    <xf numFmtId="49" fontId="0" fillId="0" borderId="19" xfId="0" applyNumberFormat="1" applyFont="1" applyBorder="1" applyAlignment="1" applyProtection="1">
      <alignment horizontal="left" vertical="top" wrapText="1"/>
      <protection hidden="1"/>
    </xf>
    <xf numFmtId="0" fontId="0" fillId="0" borderId="19" xfId="0" applyFont="1" applyBorder="1" applyAlignment="1" applyProtection="1">
      <alignment horizontal="left" vertical="top" wrapText="1"/>
      <protection hidden="1"/>
    </xf>
    <xf numFmtId="0" fontId="0" fillId="0" borderId="0" xfId="0" applyFont="1" applyAlignment="1" applyProtection="1">
      <alignment horizontal="left" vertical="top" wrapText="1"/>
      <protection hidden="1"/>
    </xf>
    <xf numFmtId="49" fontId="0" fillId="0" borderId="0" xfId="0" applyNumberFormat="1" applyFont="1" applyAlignment="1" applyProtection="1">
      <alignment horizontal="left" vertical="top" wrapText="1"/>
      <protection hidden="1"/>
    </xf>
    <xf numFmtId="0" fontId="0" fillId="0" borderId="20" xfId="0" applyFont="1" applyBorder="1" applyAlignment="1" applyProtection="1">
      <alignment horizontal="left" vertical="top" wrapText="1"/>
      <protection hidden="1"/>
    </xf>
    <xf numFmtId="0" fontId="0" fillId="0" borderId="22" xfId="0" applyFont="1" applyBorder="1" applyAlignment="1" applyProtection="1">
      <alignment horizontal="left" vertical="top" wrapText="1"/>
      <protection hidden="1"/>
    </xf>
    <xf numFmtId="208" fontId="2" fillId="0" borderId="0" xfId="0" applyNumberFormat="1" applyFont="1" applyAlignment="1" applyProtection="1">
      <alignment horizontal="left"/>
      <protection hidden="1"/>
    </xf>
    <xf numFmtId="0" fontId="9" fillId="0" borderId="0" xfId="0" applyFont="1" applyBorder="1" applyAlignment="1" applyProtection="1">
      <alignment horizontal="left" vertical="top" wrapText="1"/>
      <protection hidden="1"/>
    </xf>
    <xf numFmtId="0" fontId="0" fillId="0" borderId="22" xfId="0" applyBorder="1" applyAlignment="1">
      <alignment horizontal="left" vertical="top"/>
    </xf>
    <xf numFmtId="0" fontId="0" fillId="0" borderId="0" xfId="0" applyAlignment="1">
      <alignment horizontal="left" vertical="top"/>
    </xf>
    <xf numFmtId="0" fontId="2" fillId="0" borderId="19" xfId="0" applyFont="1" applyBorder="1" applyAlignment="1" applyProtection="1">
      <alignment horizontal="left" vertical="top" wrapText="1"/>
      <protection hidden="1"/>
    </xf>
    <xf numFmtId="0" fontId="2" fillId="0" borderId="20" xfId="0" applyFont="1" applyBorder="1" applyAlignment="1" applyProtection="1">
      <alignment horizontal="left" vertical="top" wrapText="1"/>
      <protection hidden="1"/>
    </xf>
    <xf numFmtId="0" fontId="2" fillId="0" borderId="0" xfId="0" applyFont="1" applyBorder="1" applyAlignment="1" applyProtection="1">
      <alignment horizontal="left" vertical="top" wrapText="1"/>
      <protection hidden="1"/>
    </xf>
    <xf numFmtId="0" fontId="2" fillId="0" borderId="22" xfId="0" applyFont="1" applyBorder="1" applyAlignment="1" applyProtection="1">
      <alignment horizontal="left" vertical="top" wrapText="1"/>
      <protection hidden="1"/>
    </xf>
    <xf numFmtId="2" fontId="0" fillId="0" borderId="18" xfId="0" applyNumberFormat="1" applyFont="1" applyBorder="1" applyAlignment="1" applyProtection="1">
      <alignment horizontal="left" vertical="top"/>
      <protection hidden="1"/>
    </xf>
    <xf numFmtId="2" fontId="0" fillId="0" borderId="19" xfId="0" applyNumberFormat="1" applyFont="1" applyBorder="1" applyAlignment="1" applyProtection="1">
      <alignment horizontal="left" vertical="top"/>
      <protection hidden="1"/>
    </xf>
    <xf numFmtId="2" fontId="2" fillId="0" borderId="18" xfId="0" applyNumberFormat="1" applyFont="1" applyBorder="1" applyAlignment="1" applyProtection="1">
      <alignment horizontal="left" vertical="top"/>
      <protection hidden="1"/>
    </xf>
    <xf numFmtId="2" fontId="2" fillId="0" borderId="19" xfId="0" applyNumberFormat="1" applyFont="1" applyBorder="1" applyAlignment="1" applyProtection="1">
      <alignment horizontal="left" vertical="top"/>
      <protection hidden="1"/>
    </xf>
    <xf numFmtId="0" fontId="2" fillId="0" borderId="21" xfId="0" applyFont="1" applyBorder="1" applyAlignment="1" applyProtection="1">
      <alignment horizontal="left" vertical="top"/>
      <protection hidden="1"/>
    </xf>
    <xf numFmtId="0" fontId="2" fillId="0" borderId="0" xfId="0" applyFont="1" applyBorder="1" applyAlignment="1" applyProtection="1">
      <alignment horizontal="left" vertical="top"/>
      <protection hidden="1"/>
    </xf>
    <xf numFmtId="2" fontId="9" fillId="0" borderId="21" xfId="0" applyNumberFormat="1" applyFont="1" applyBorder="1" applyAlignment="1" applyProtection="1">
      <alignment horizontal="left" vertical="top" wrapText="1"/>
      <protection hidden="1"/>
    </xf>
    <xf numFmtId="0" fontId="18" fillId="0" borderId="0" xfId="0" applyFont="1" applyAlignment="1">
      <alignment horizontal="left" vertical="top" wrapText="1"/>
    </xf>
    <xf numFmtId="0" fontId="18" fillId="0" borderId="23" xfId="0" applyFont="1" applyBorder="1" applyAlignment="1">
      <alignment horizontal="left" vertical="top" wrapText="1"/>
    </xf>
    <xf numFmtId="0" fontId="18" fillId="0" borderId="24" xfId="0" applyFont="1" applyBorder="1" applyAlignment="1">
      <alignment horizontal="left" vertical="top" wrapText="1"/>
    </xf>
    <xf numFmtId="0" fontId="9" fillId="0" borderId="0" xfId="0" applyNumberFormat="1" applyFont="1" applyBorder="1" applyAlignment="1" applyProtection="1">
      <alignment horizontal="left" vertical="top" wrapText="1"/>
      <protection hidden="1"/>
    </xf>
    <xf numFmtId="0" fontId="2" fillId="0" borderId="21" xfId="0" applyNumberFormat="1" applyFont="1" applyBorder="1" applyAlignment="1" applyProtection="1">
      <alignment horizontal="left" vertical="top"/>
      <protection hidden="1"/>
    </xf>
    <xf numFmtId="0" fontId="2" fillId="0" borderId="0" xfId="0" applyNumberFormat="1" applyFont="1" applyBorder="1" applyAlignment="1" applyProtection="1">
      <alignment horizontal="left" vertical="top"/>
      <protection hidden="1"/>
    </xf>
    <xf numFmtId="0" fontId="2" fillId="0" borderId="23" xfId="0" applyFont="1" applyBorder="1" applyAlignment="1" applyProtection="1">
      <alignment horizontal="left" vertical="top"/>
      <protection hidden="1"/>
    </xf>
    <xf numFmtId="0" fontId="2" fillId="0" borderId="24" xfId="0" applyFont="1" applyBorder="1" applyAlignment="1" applyProtection="1">
      <alignment horizontal="left" vertical="top"/>
      <protection hidden="1"/>
    </xf>
    <xf numFmtId="0" fontId="9" fillId="0" borderId="22" xfId="0" applyNumberFormat="1" applyFont="1" applyBorder="1" applyAlignment="1" applyProtection="1">
      <alignment horizontal="left" vertical="top" wrapText="1"/>
      <protection hidden="1"/>
    </xf>
    <xf numFmtId="0" fontId="45" fillId="0" borderId="13" xfId="0" applyFont="1" applyBorder="1" applyAlignment="1">
      <alignment wrapText="1"/>
    </xf>
    <xf numFmtId="0" fontId="25" fillId="0" borderId="0" xfId="0" applyFont="1" applyAlignment="1" applyProtection="1">
      <alignment/>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88">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font>
      <fill>
        <patternFill>
          <bgColor indexed="15"/>
        </patternFill>
      </fill>
    </dxf>
    <dxf>
      <font>
        <b/>
        <i val="0"/>
      </font>
      <fill>
        <patternFill>
          <bgColor indexed="26"/>
        </patternFill>
      </fill>
    </dxf>
    <dxf>
      <font>
        <b/>
        <i val="0"/>
      </font>
      <fill>
        <patternFill>
          <bgColor indexed="26"/>
        </patternFill>
      </fill>
      <border>
        <left style="thin"/>
        <right style="thin"/>
        <top style="thin"/>
        <bottom style="thin"/>
      </border>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font>
      <fill>
        <patternFill>
          <bgColor indexed="15"/>
        </patternFill>
      </fill>
    </dxf>
    <dxf>
      <font>
        <b/>
        <i val="0"/>
      </font>
      <fill>
        <patternFill>
          <bgColor indexed="26"/>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font>
      <fill>
        <patternFill>
          <bgColor indexed="15"/>
        </patternFill>
      </fill>
    </dxf>
    <dxf>
      <font>
        <b/>
        <i val="0"/>
      </font>
      <fill>
        <patternFill>
          <bgColor indexed="26"/>
        </patternFill>
      </fill>
      <border>
        <left style="thin"/>
        <right style="thin"/>
        <top style="thin"/>
        <bottom style="thin"/>
      </border>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indexed="26"/>
        </patternFill>
      </fill>
    </dxf>
    <dxf>
      <font>
        <b/>
        <i val="0"/>
      </font>
      <fill>
        <patternFill>
          <bgColor rgb="FFFFFFC0"/>
        </patternFill>
      </fill>
      <border/>
    </dxf>
    <dxf>
      <font>
        <b/>
        <i val="0"/>
      </font>
      <fill>
        <patternFill>
          <bgColor rgb="FFFFFFC0"/>
        </patternFill>
      </fill>
      <border>
        <left style="thin">
          <color rgb="FF000000"/>
        </left>
        <right style="thin">
          <color rgb="FF000000"/>
        </right>
        <top style="thin"/>
        <bottom style="thin">
          <color rgb="FF000000"/>
        </bottom>
      </border>
    </dxf>
    <dxf>
      <font>
        <b/>
        <i/>
      </font>
      <fill>
        <patternFill>
          <bgColor rgb="FF00FF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32</xdr:col>
      <xdr:colOff>9525</xdr:colOff>
      <xdr:row>0</xdr:row>
      <xdr:rowOff>19050</xdr:rowOff>
    </xdr:from>
    <xdr:ext cx="781050" cy="161925"/>
    <xdr:sp>
      <xdr:nvSpPr>
        <xdr:cNvPr id="1" name="Текст 9"/>
        <xdr:cNvSpPr txBox="1">
          <a:spLocks noChangeArrowheads="1"/>
        </xdr:cNvSpPr>
      </xdr:nvSpPr>
      <xdr:spPr>
        <a:xfrm>
          <a:off x="6410325" y="19050"/>
          <a:ext cx="781050" cy="16192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900" b="0" i="0" u="none" baseline="0">
              <a:solidFill>
                <a:srgbClr val="000000"/>
              </a:solidFill>
              <a:latin typeface="Arial Cyr"/>
              <a:ea typeface="Arial Cyr"/>
              <a:cs typeface="Arial Cyr"/>
            </a:rPr>
            <a:t>0401060</a:t>
          </a:r>
        </a:p>
      </xdr:txBody>
    </xdr:sp>
    <xdr:clientData/>
  </xdr:oneCellAnchor>
  <xdr:oneCellAnchor>
    <xdr:from>
      <xdr:col>7</xdr:col>
      <xdr:colOff>9525</xdr:colOff>
      <xdr:row>37</xdr:row>
      <xdr:rowOff>85725</xdr:rowOff>
    </xdr:from>
    <xdr:ext cx="542925" cy="219075"/>
    <xdr:sp>
      <xdr:nvSpPr>
        <xdr:cNvPr id="2" name="Текст 10"/>
        <xdr:cNvSpPr txBox="1">
          <a:spLocks noChangeArrowheads="1"/>
        </xdr:cNvSpPr>
      </xdr:nvSpPr>
      <xdr:spPr>
        <a:xfrm>
          <a:off x="1409700" y="6772275"/>
          <a:ext cx="542925" cy="219075"/>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М.П.</a:t>
          </a:r>
        </a:p>
      </xdr:txBody>
    </xdr:sp>
    <xdr:clientData/>
  </xdr:oneCellAnchor>
  <xdr:oneCellAnchor>
    <xdr:from>
      <xdr:col>34</xdr:col>
      <xdr:colOff>104775</xdr:colOff>
      <xdr:row>3</xdr:row>
      <xdr:rowOff>57150</xdr:rowOff>
    </xdr:from>
    <xdr:ext cx="285750" cy="247650"/>
    <xdr:sp textlink="Данные!C29">
      <xdr:nvSpPr>
        <xdr:cNvPr id="3" name="Rectangle 11"/>
        <xdr:cNvSpPr>
          <a:spLocks/>
        </xdr:cNvSpPr>
      </xdr:nvSpPr>
      <xdr:spPr>
        <a:xfrm>
          <a:off x="6905625" y="552450"/>
          <a:ext cx="285750" cy="247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624FAC"/>
              </a:solidFill>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1666875</xdr:colOff>
      <xdr:row>30</xdr:row>
      <xdr:rowOff>133350</xdr:rowOff>
    </xdr:from>
    <xdr:to>
      <xdr:col>3</xdr:col>
      <xdr:colOff>390525</xdr:colOff>
      <xdr:row>30</xdr:row>
      <xdr:rowOff>133350</xdr:rowOff>
    </xdr:to>
    <xdr:sp>
      <xdr:nvSpPr>
        <xdr:cNvPr id="1" name="Line 3"/>
        <xdr:cNvSpPr>
          <a:spLocks/>
        </xdr:cNvSpPr>
      </xdr:nvSpPr>
      <xdr:spPr>
        <a:xfrm>
          <a:off x="2457450" y="6972300"/>
          <a:ext cx="2466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1657350</xdr:colOff>
      <xdr:row>27</xdr:row>
      <xdr:rowOff>295275</xdr:rowOff>
    </xdr:from>
    <xdr:to>
      <xdr:col>3</xdr:col>
      <xdr:colOff>381000</xdr:colOff>
      <xdr:row>27</xdr:row>
      <xdr:rowOff>295275</xdr:rowOff>
    </xdr:to>
    <xdr:sp>
      <xdr:nvSpPr>
        <xdr:cNvPr id="2" name="Line 4"/>
        <xdr:cNvSpPr>
          <a:spLocks/>
        </xdr:cNvSpPr>
      </xdr:nvSpPr>
      <xdr:spPr>
        <a:xfrm>
          <a:off x="2447925" y="6448425"/>
          <a:ext cx="2466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2695575</xdr:colOff>
      <xdr:row>2</xdr:row>
      <xdr:rowOff>0</xdr:rowOff>
    </xdr:from>
    <xdr:to>
      <xdr:col>3</xdr:col>
      <xdr:colOff>390525</xdr:colOff>
      <xdr:row>2</xdr:row>
      <xdr:rowOff>0</xdr:rowOff>
    </xdr:to>
    <xdr:sp>
      <xdr:nvSpPr>
        <xdr:cNvPr id="3" name="Line 5"/>
        <xdr:cNvSpPr>
          <a:spLocks/>
        </xdr:cNvSpPr>
      </xdr:nvSpPr>
      <xdr:spPr>
        <a:xfrm>
          <a:off x="3486150" y="762000"/>
          <a:ext cx="1438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26</xdr:row>
      <xdr:rowOff>0</xdr:rowOff>
    </xdr:from>
    <xdr:to>
      <xdr:col>6</xdr:col>
      <xdr:colOff>0</xdr:colOff>
      <xdr:row>26</xdr:row>
      <xdr:rowOff>0</xdr:rowOff>
    </xdr:to>
    <xdr:sp>
      <xdr:nvSpPr>
        <xdr:cNvPr id="4" name="Line 6"/>
        <xdr:cNvSpPr>
          <a:spLocks/>
        </xdr:cNvSpPr>
      </xdr:nvSpPr>
      <xdr:spPr>
        <a:xfrm>
          <a:off x="0" y="5905500"/>
          <a:ext cx="7086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542925</xdr:colOff>
      <xdr:row>2</xdr:row>
      <xdr:rowOff>0</xdr:rowOff>
    </xdr:from>
    <xdr:to>
      <xdr:col>5</xdr:col>
      <xdr:colOff>333375</xdr:colOff>
      <xdr:row>2</xdr:row>
      <xdr:rowOff>0</xdr:rowOff>
    </xdr:to>
    <xdr:sp>
      <xdr:nvSpPr>
        <xdr:cNvPr id="5" name="Line 8"/>
        <xdr:cNvSpPr>
          <a:spLocks/>
        </xdr:cNvSpPr>
      </xdr:nvSpPr>
      <xdr:spPr>
        <a:xfrm>
          <a:off x="5076825" y="762000"/>
          <a:ext cx="1428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628650</xdr:colOff>
      <xdr:row>0</xdr:row>
      <xdr:rowOff>66675</xdr:rowOff>
    </xdr:from>
    <xdr:to>
      <xdr:col>5</xdr:col>
      <xdr:colOff>533400</xdr:colOff>
      <xdr:row>0</xdr:row>
      <xdr:rowOff>219075</xdr:rowOff>
    </xdr:to>
    <xdr:sp>
      <xdr:nvSpPr>
        <xdr:cNvPr id="6" name="Текст 9"/>
        <xdr:cNvSpPr txBox="1">
          <a:spLocks noChangeArrowheads="1"/>
        </xdr:cNvSpPr>
      </xdr:nvSpPr>
      <xdr:spPr>
        <a:xfrm>
          <a:off x="5943600" y="66675"/>
          <a:ext cx="762000" cy="1524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1" i="0" u="none" baseline="0">
              <a:solidFill>
                <a:srgbClr val="000000"/>
              </a:solidFill>
              <a:latin typeface="Arial Cyr"/>
              <a:ea typeface="Arial Cyr"/>
              <a:cs typeface="Arial Cyr"/>
            </a:rPr>
            <a:t>0401060</a:t>
          </a:r>
        </a:p>
      </xdr:txBody>
    </xdr:sp>
    <xdr:clientData/>
  </xdr:twoCellAnchor>
  <xdr:twoCellAnchor>
    <xdr:from>
      <xdr:col>1</xdr:col>
      <xdr:colOff>0</xdr:colOff>
      <xdr:row>27</xdr:row>
      <xdr:rowOff>333375</xdr:rowOff>
    </xdr:from>
    <xdr:to>
      <xdr:col>1</xdr:col>
      <xdr:colOff>533400</xdr:colOff>
      <xdr:row>29</xdr:row>
      <xdr:rowOff>38100</xdr:rowOff>
    </xdr:to>
    <xdr:sp>
      <xdr:nvSpPr>
        <xdr:cNvPr id="7" name="Текст 10"/>
        <xdr:cNvSpPr txBox="1">
          <a:spLocks noChangeArrowheads="1"/>
        </xdr:cNvSpPr>
      </xdr:nvSpPr>
      <xdr:spPr>
        <a:xfrm>
          <a:off x="790575" y="6486525"/>
          <a:ext cx="533400" cy="22860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М.П.</a:t>
          </a:r>
        </a:p>
      </xdr:txBody>
    </xdr:sp>
    <xdr:clientData/>
  </xdr:twoCellAnchor>
  <xdr:twoCellAnchor>
    <xdr:from>
      <xdr:col>0</xdr:col>
      <xdr:colOff>0</xdr:colOff>
      <xdr:row>0</xdr:row>
      <xdr:rowOff>209550</xdr:rowOff>
    </xdr:from>
    <xdr:to>
      <xdr:col>1</xdr:col>
      <xdr:colOff>847725</xdr:colOff>
      <xdr:row>0</xdr:row>
      <xdr:rowOff>466725</xdr:rowOff>
    </xdr:to>
    <xdr:sp>
      <xdr:nvSpPr>
        <xdr:cNvPr id="8" name="Rectangle 13"/>
        <xdr:cNvSpPr>
          <a:spLocks/>
        </xdr:cNvSpPr>
      </xdr:nvSpPr>
      <xdr:spPr>
        <a:xfrm>
          <a:off x="0" y="209550"/>
          <a:ext cx="1638300" cy="2571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Cyr"/>
              <a:ea typeface="Arial Cyr"/>
              <a:cs typeface="Arial Cyr"/>
            </a:rPr>
            <a:t>Поступ. в банк плат.</a:t>
          </a:r>
        </a:p>
      </xdr:txBody>
    </xdr:sp>
    <xdr:clientData/>
  </xdr:twoCellAnchor>
  <xdr:twoCellAnchor>
    <xdr:from>
      <xdr:col>0</xdr:col>
      <xdr:colOff>9525</xdr:colOff>
      <xdr:row>0</xdr:row>
      <xdr:rowOff>190500</xdr:rowOff>
    </xdr:from>
    <xdr:to>
      <xdr:col>1</xdr:col>
      <xdr:colOff>666750</xdr:colOff>
      <xdr:row>0</xdr:row>
      <xdr:rowOff>190500</xdr:rowOff>
    </xdr:to>
    <xdr:sp>
      <xdr:nvSpPr>
        <xdr:cNvPr id="9" name="Line 14"/>
        <xdr:cNvSpPr>
          <a:spLocks/>
        </xdr:cNvSpPr>
      </xdr:nvSpPr>
      <xdr:spPr>
        <a:xfrm>
          <a:off x="9525" y="190500"/>
          <a:ext cx="1447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2724150</xdr:colOff>
      <xdr:row>1</xdr:row>
      <xdr:rowOff>19050</xdr:rowOff>
    </xdr:from>
    <xdr:to>
      <xdr:col>3</xdr:col>
      <xdr:colOff>438150</xdr:colOff>
      <xdr:row>2</xdr:row>
      <xdr:rowOff>66675</xdr:rowOff>
    </xdr:to>
    <xdr:sp textlink="Данные!C3">
      <xdr:nvSpPr>
        <xdr:cNvPr id="10" name="Rectangle 30"/>
        <xdr:cNvSpPr>
          <a:spLocks/>
        </xdr:cNvSpPr>
      </xdr:nvSpPr>
      <xdr:spPr>
        <a:xfrm>
          <a:off x="3514725" y="600075"/>
          <a:ext cx="1457325" cy="228600"/>
        </a:xfrm>
        <a:prstGeom prst="rect">
          <a:avLst/>
        </a:prstGeom>
        <a:noFill/>
        <a:ln w="9525" cmpd="sng">
          <a:noFill/>
        </a:ln>
      </xdr:spPr>
      <xdr:txBody>
        <a:bodyPr vertOverflow="clip" wrap="square" lIns="27432" tIns="22860" rIns="27432" bIns="0"/>
        <a:p>
          <a:pPr algn="ctr">
            <a:defRPr/>
          </a:pPr>
          <a:r>
            <a:rPr lang="en-US" cap="none" sz="1000" b="0" i="1" u="none" baseline="0">
              <a:solidFill>
                <a:srgbClr val="000000"/>
              </a:solidFill>
              <a:latin typeface="Arial Cyr"/>
              <a:ea typeface="Arial Cyr"/>
              <a:cs typeface="Arial Cyr"/>
            </a:rPr>
            <a:t>12.01.2021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4448175</xdr:colOff>
      <xdr:row>0</xdr:row>
      <xdr:rowOff>0</xdr:rowOff>
    </xdr:from>
    <xdr:to>
      <xdr:col>0</xdr:col>
      <xdr:colOff>704850</xdr:colOff>
      <xdr:row>0</xdr:row>
      <xdr:rowOff>0</xdr:rowOff>
    </xdr:to>
    <xdr:grpSp>
      <xdr:nvGrpSpPr>
        <xdr:cNvPr id="1" name="Group 21"/>
        <xdr:cNvGrpSpPr>
          <a:grpSpLocks/>
        </xdr:cNvGrpSpPr>
      </xdr:nvGrpSpPr>
      <xdr:grpSpPr>
        <a:xfrm>
          <a:off x="4448175" y="0"/>
          <a:ext cx="0" cy="0"/>
          <a:chOff x="6201" y="6201"/>
          <a:chExt cx="540" cy="340"/>
        </a:xfrm>
        <a:solidFill>
          <a:srgbClr val="FFFFFF"/>
        </a:solidFill>
      </xdr:grpSpPr>
      <xdr:sp>
        <xdr:nvSpPr>
          <xdr:cNvPr id="2" name="Rectangle 23"/>
          <xdr:cNvSpPr>
            <a:spLocks/>
          </xdr:cNvSpPr>
        </xdr:nvSpPr>
        <xdr:spPr>
          <a:xfrm>
            <a:off x="6201" y="6201"/>
            <a:ext cx="540" cy="34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3" name="AutoShape 22"/>
          <xdr:cNvSpPr>
            <a:spLocks/>
          </xdr:cNvSpPr>
        </xdr:nvSpPr>
        <xdr:spPr>
          <a:xfrm rot="2674566">
            <a:off x="6381" y="6201"/>
            <a:ext cx="180" cy="180"/>
          </a:xfrm>
          <a:prstGeom prst="triangle">
            <a:avLst>
              <a:gd name="adj"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twoCellAnchor>
  <xdr:twoCellAnchor>
    <xdr:from>
      <xdr:col>0</xdr:col>
      <xdr:colOff>4210050</xdr:colOff>
      <xdr:row>11</xdr:row>
      <xdr:rowOff>76200</xdr:rowOff>
    </xdr:from>
    <xdr:to>
      <xdr:col>0</xdr:col>
      <xdr:colOff>4448175</xdr:colOff>
      <xdr:row>11</xdr:row>
      <xdr:rowOff>180975</xdr:rowOff>
    </xdr:to>
    <xdr:grpSp>
      <xdr:nvGrpSpPr>
        <xdr:cNvPr id="4" name="Group 44"/>
        <xdr:cNvGrpSpPr>
          <a:grpSpLocks/>
        </xdr:cNvGrpSpPr>
      </xdr:nvGrpSpPr>
      <xdr:grpSpPr>
        <a:xfrm>
          <a:off x="4210050" y="2486025"/>
          <a:ext cx="228600" cy="104775"/>
          <a:chOff x="6201" y="6201"/>
          <a:chExt cx="540" cy="340"/>
        </a:xfrm>
        <a:solidFill>
          <a:srgbClr val="FFFFFF"/>
        </a:solidFill>
      </xdr:grpSpPr>
      <xdr:sp>
        <xdr:nvSpPr>
          <xdr:cNvPr id="5" name="Rectangle 45"/>
          <xdr:cNvSpPr>
            <a:spLocks/>
          </xdr:cNvSpPr>
        </xdr:nvSpPr>
        <xdr:spPr>
          <a:xfrm>
            <a:off x="6201" y="6201"/>
            <a:ext cx="540" cy="34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6" name="AutoShape 46"/>
          <xdr:cNvSpPr>
            <a:spLocks/>
          </xdr:cNvSpPr>
        </xdr:nvSpPr>
        <xdr:spPr>
          <a:xfrm rot="2674566">
            <a:off x="6381" y="6201"/>
            <a:ext cx="180" cy="180"/>
          </a:xfrm>
          <a:prstGeom prst="triangle">
            <a:avLst>
              <a:gd name="adj"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vmlDrawing" Target="../drawings/vmlDrawing4.vml" /><Relationship Id="rId4" Type="http://schemas.openxmlformats.org/officeDocument/2006/relationships/drawing" Target="../drawings/drawing3.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X500"/>
  <sheetViews>
    <sheetView showRowColHeaders="0" showZeros="0" zoomScalePageLayoutView="0" workbookViewId="0" topLeftCell="B2">
      <selection activeCell="C22" sqref="C22"/>
    </sheetView>
  </sheetViews>
  <sheetFormatPr defaultColWidth="9.00390625" defaultRowHeight="12.75"/>
  <cols>
    <col min="1" max="1" width="1.00390625" style="2" hidden="1" customWidth="1"/>
    <col min="2" max="2" width="38.25390625" style="0" customWidth="1"/>
    <col min="3" max="3" width="70.875" style="8" customWidth="1"/>
    <col min="4" max="4" width="11.00390625" style="0" customWidth="1"/>
    <col min="5" max="5" width="7.25390625" style="0" hidden="1" customWidth="1"/>
    <col min="6" max="6" width="14.25390625" style="0" hidden="1" customWidth="1"/>
    <col min="7" max="8" width="8.125" style="0" hidden="1" customWidth="1"/>
    <col min="9" max="9" width="14.25390625" style="0" hidden="1" customWidth="1"/>
    <col min="10" max="10" width="14.00390625" style="0" hidden="1" customWidth="1"/>
    <col min="11" max="11" width="8.125" style="0" hidden="1" customWidth="1"/>
    <col min="12" max="12" width="26.375" style="0" hidden="1" customWidth="1"/>
    <col min="13" max="17" width="8.125" style="0" hidden="1" customWidth="1"/>
    <col min="18" max="18" width="14.25390625" style="0" hidden="1" customWidth="1"/>
    <col min="19" max="20" width="8.125" style="0" hidden="1" customWidth="1"/>
    <col min="21" max="21" width="20.125" style="0" hidden="1" customWidth="1"/>
    <col min="22" max="22" width="19.25390625" style="0" hidden="1" customWidth="1"/>
    <col min="23" max="30" width="8.125" style="0" hidden="1" customWidth="1"/>
    <col min="31" max="34" width="3.375" style="0" hidden="1" customWidth="1"/>
    <col min="35" max="36" width="0" style="0" hidden="1" customWidth="1"/>
    <col min="43" max="43" width="0" style="0" hidden="1" customWidth="1"/>
  </cols>
  <sheetData>
    <row r="1" spans="1:3" s="2" customFormat="1" ht="13.5" customHeight="1" hidden="1">
      <c r="A1" s="5"/>
      <c r="B1" s="101"/>
      <c r="C1" s="7"/>
    </row>
    <row r="2" spans="1:50" s="2" customFormat="1" ht="6" customHeight="1" thickBot="1">
      <c r="A2" s="5"/>
      <c r="B2" s="152"/>
      <c r="C2" s="153"/>
      <c r="D2" s="149"/>
      <c r="AQ2" s="2" t="str">
        <f>Справ!A1</f>
        <v>КБК</v>
      </c>
      <c r="AR2" s="2" t="str">
        <f>Справ!C1</f>
        <v>ОКАТО</v>
      </c>
      <c r="AS2" s="2">
        <f>Справ!D1</f>
        <v>106</v>
      </c>
      <c r="AT2" s="2">
        <f>Справ!E1</f>
        <v>107</v>
      </c>
      <c r="AU2" s="2">
        <f>Справ!F1</f>
        <v>108</v>
      </c>
      <c r="AV2" s="2">
        <f>Справ!G1</f>
        <v>109</v>
      </c>
      <c r="AW2" s="2">
        <f>Справ!H1</f>
        <v>110</v>
      </c>
      <c r="AX2" s="2">
        <f>Справ!I1</f>
        <v>111</v>
      </c>
    </row>
    <row r="3" spans="1:50" ht="15.75">
      <c r="A3" s="5"/>
      <c r="B3" s="154" t="s">
        <v>735</v>
      </c>
      <c r="C3" s="184" t="str">
        <f>IF(R4&lt;10,U3,V3)</f>
        <v>12.01.2021 </v>
      </c>
      <c r="D3" s="149"/>
      <c r="F3" s="102">
        <v>500</v>
      </c>
      <c r="L3" s="170"/>
      <c r="R3" s="184">
        <f ca="1">TODAY()+F3-500</f>
        <v>44208</v>
      </c>
      <c r="U3" t="str">
        <f>"0"&amp;V3</f>
        <v>012.01.2021 </v>
      </c>
      <c r="V3" s="185" t="str">
        <f>DAY(R3)&amp;CHOOSE(MONTH(R3),W3,X3,Y3,Z3,AA3,AB3,AC3,AD3,AE3,AF3,AG3,AH3)&amp;YEAR(R3)&amp;" "&amp;C37</f>
        <v>12.01.2021 </v>
      </c>
      <c r="W3" t="str">
        <f>IF($J$5=1," января ",".01.")</f>
        <v>.01.</v>
      </c>
      <c r="X3" t="str">
        <f>IF($J$5=1," февраля ",".02.")</f>
        <v>.02.</v>
      </c>
      <c r="Y3" t="str">
        <f>IF($J$5=1," марта ",".03.")</f>
        <v>.03.</v>
      </c>
      <c r="Z3" t="str">
        <f>IF($J$5=1," апреля ",".04.")</f>
        <v>.04.</v>
      </c>
      <c r="AA3" t="str">
        <f>IF($J$5=1," мая ",".05.")</f>
        <v>.05.</v>
      </c>
      <c r="AB3" t="str">
        <f>IF($J$5=1," июня ",".06.")</f>
        <v>.06.</v>
      </c>
      <c r="AC3" t="str">
        <f>IF($J$5=1," июля ",".07.")</f>
        <v>.07.</v>
      </c>
      <c r="AD3" t="str">
        <f>IF($J$5=1," августа ",".08.")</f>
        <v>.08.</v>
      </c>
      <c r="AE3" t="str">
        <f>IF($J$5=1," сентября ",".09.")</f>
        <v>.09.</v>
      </c>
      <c r="AF3" t="str">
        <f>IF($J$5=1," октября ",".10.")</f>
        <v>.10.</v>
      </c>
      <c r="AG3" t="str">
        <f>IF($J$5=1," ноября ",".11.")</f>
        <v>.11.</v>
      </c>
      <c r="AH3" t="str">
        <f>IF($J$5=1," декабря ",".12.")</f>
        <v>.12.</v>
      </c>
      <c r="AQ3" s="2">
        <f>Справ!A2</f>
        <v>100000</v>
      </c>
      <c r="AR3" s="2">
        <f>Справ!C2</f>
        <v>0</v>
      </c>
      <c r="AS3" s="2">
        <f>Справ!D2</f>
        <v>0</v>
      </c>
      <c r="AT3" s="2">
        <f>Справ!E2</f>
        <v>0</v>
      </c>
      <c r="AU3" s="2">
        <f>Справ!F2</f>
        <v>0</v>
      </c>
      <c r="AV3" s="2">
        <f>Справ!G2</f>
        <v>0</v>
      </c>
      <c r="AW3" s="2">
        <f>Справ!H2</f>
        <v>0</v>
      </c>
      <c r="AX3" s="2">
        <f>Справ!I2</f>
        <v>0</v>
      </c>
    </row>
    <row r="4" spans="1:50" ht="15.75">
      <c r="A4" s="6"/>
      <c r="B4" s="155" t="s">
        <v>736</v>
      </c>
      <c r="C4" s="127"/>
      <c r="D4" s="149"/>
      <c r="L4" s="170"/>
      <c r="R4" s="189">
        <f>DAY(R3)</f>
        <v>12</v>
      </c>
      <c r="V4" s="185"/>
      <c r="AQ4" s="2">
        <f>Справ!A3</f>
        <v>110000</v>
      </c>
      <c r="AR4" s="2">
        <f>Справ!C3</f>
        <v>0</v>
      </c>
      <c r="AS4" s="2">
        <f>Справ!D3</f>
        <v>0</v>
      </c>
      <c r="AT4" s="2">
        <f>Справ!E3</f>
        <v>0</v>
      </c>
      <c r="AU4" s="2">
        <f>Справ!F3</f>
        <v>0</v>
      </c>
      <c r="AV4" s="2">
        <f>Справ!G3</f>
        <v>0</v>
      </c>
      <c r="AW4" s="2">
        <f>Справ!H3</f>
        <v>0</v>
      </c>
      <c r="AX4" s="2">
        <f>Справ!I3</f>
        <v>0</v>
      </c>
    </row>
    <row r="5" spans="1:50" ht="15.75">
      <c r="A5" s="6"/>
      <c r="B5" s="156" t="s">
        <v>737</v>
      </c>
      <c r="C5" s="128"/>
      <c r="D5" s="149"/>
      <c r="F5" s="103" t="s">
        <v>738</v>
      </c>
      <c r="I5" s="186">
        <v>37622</v>
      </c>
      <c r="J5">
        <f>IF(C38=I5,2,1)</f>
        <v>2</v>
      </c>
      <c r="L5" s="170"/>
      <c r="AQ5" s="2">
        <f>Справ!A4</f>
        <v>110100</v>
      </c>
      <c r="AR5" s="2">
        <f>Справ!C4</f>
        <v>0</v>
      </c>
      <c r="AS5" s="2">
        <f>Справ!D4</f>
        <v>0</v>
      </c>
      <c r="AT5" s="2">
        <f>Справ!E4</f>
        <v>0</v>
      </c>
      <c r="AU5" s="2">
        <f>Справ!F4</f>
        <v>0</v>
      </c>
      <c r="AV5" s="2">
        <f>Справ!G4</f>
        <v>0</v>
      </c>
      <c r="AW5" s="2">
        <f>Справ!H4</f>
        <v>0</v>
      </c>
      <c r="AX5" s="2">
        <f>Справ!I4</f>
        <v>0</v>
      </c>
    </row>
    <row r="6" spans="1:50" ht="15.75">
      <c r="A6" s="5"/>
      <c r="B6" s="155" t="s">
        <v>739</v>
      </c>
      <c r="C6" s="129"/>
      <c r="D6" s="149"/>
      <c r="F6" s="103" t="s">
        <v>259</v>
      </c>
      <c r="H6" t="s">
        <v>183</v>
      </c>
      <c r="I6" s="186" t="s">
        <v>187</v>
      </c>
      <c r="L6" s="170"/>
      <c r="AJ6" s="4"/>
      <c r="AK6" s="4"/>
      <c r="AL6" s="4"/>
      <c r="AM6" s="4"/>
      <c r="AN6" s="4"/>
      <c r="AO6" s="4"/>
      <c r="AQ6" s="2">
        <f>Справ!A5</f>
        <v>110110</v>
      </c>
      <c r="AR6" s="2">
        <f>Справ!C5</f>
        <v>0</v>
      </c>
      <c r="AS6" s="2">
        <f>Справ!D5</f>
        <v>0</v>
      </c>
      <c r="AT6" s="2">
        <f>Справ!E5</f>
        <v>0</v>
      </c>
      <c r="AU6" s="2">
        <f>Справ!F5</f>
        <v>0</v>
      </c>
      <c r="AV6" s="2">
        <f>Справ!G5</f>
        <v>0</v>
      </c>
      <c r="AW6" s="2">
        <f>Справ!H5</f>
        <v>0</v>
      </c>
      <c r="AX6" s="2">
        <f>Справ!I5</f>
        <v>0</v>
      </c>
    </row>
    <row r="7" spans="1:50" ht="26.25" customHeight="1">
      <c r="A7" s="5"/>
      <c r="B7" s="156" t="s">
        <v>207</v>
      </c>
      <c r="C7" s="174" t="str">
        <f>J77</f>
        <v>Рублей 00 копеек</v>
      </c>
      <c r="D7" s="149"/>
      <c r="F7" s="46" t="s">
        <v>258</v>
      </c>
      <c r="H7" t="s">
        <v>184</v>
      </c>
      <c r="L7" s="170"/>
      <c r="AJ7" s="4"/>
      <c r="AK7" s="4"/>
      <c r="AL7" s="4"/>
      <c r="AM7" s="4"/>
      <c r="AN7" s="4"/>
      <c r="AO7" s="4"/>
      <c r="AQ7" s="2">
        <f>Справ!A6</f>
        <v>110120</v>
      </c>
      <c r="AR7" s="2">
        <f>Справ!C6</f>
        <v>0</v>
      </c>
      <c r="AS7" s="2">
        <f>Справ!D6</f>
        <v>0</v>
      </c>
      <c r="AT7" s="2">
        <f>Справ!E6</f>
        <v>0</v>
      </c>
      <c r="AU7" s="2">
        <f>Справ!F6</f>
        <v>0</v>
      </c>
      <c r="AV7" s="2">
        <f>Справ!G6</f>
        <v>0</v>
      </c>
      <c r="AW7" s="2">
        <f>Справ!H6</f>
        <v>0</v>
      </c>
      <c r="AX7" s="2">
        <f>Справ!I6</f>
        <v>0</v>
      </c>
    </row>
    <row r="8" spans="1:50" ht="15.75" hidden="1">
      <c r="A8" s="5"/>
      <c r="B8" s="155" t="s">
        <v>208</v>
      </c>
      <c r="C8" s="113">
        <f>Плательщик!N5</f>
        <v>0</v>
      </c>
      <c r="D8" s="151"/>
      <c r="L8" s="170"/>
      <c r="AJ8" s="4"/>
      <c r="AK8" s="4"/>
      <c r="AL8" s="4"/>
      <c r="AM8" s="4"/>
      <c r="AN8" s="4"/>
      <c r="AO8" s="4"/>
      <c r="AQ8" s="2">
        <f>Справ!A7</f>
        <v>110130</v>
      </c>
      <c r="AR8" s="2">
        <f>Справ!C7</f>
        <v>0</v>
      </c>
      <c r="AS8" s="2">
        <f>Справ!D7</f>
        <v>0</v>
      </c>
      <c r="AT8" s="2">
        <f>Справ!E7</f>
        <v>0</v>
      </c>
      <c r="AU8" s="2">
        <f>Справ!F7</f>
        <v>0</v>
      </c>
      <c r="AV8" s="2">
        <f>Справ!G7</f>
        <v>0</v>
      </c>
      <c r="AW8" s="2">
        <f>Справ!H7</f>
        <v>0</v>
      </c>
      <c r="AX8" s="2">
        <f>Справ!I7</f>
        <v>0</v>
      </c>
    </row>
    <row r="9" spans="1:50" ht="42" customHeight="1" hidden="1">
      <c r="A9" s="5"/>
      <c r="B9" s="157" t="s">
        <v>238</v>
      </c>
      <c r="C9" s="114">
        <f>Плательщик!O5</f>
        <v>0</v>
      </c>
      <c r="D9" s="149"/>
      <c r="L9" s="170"/>
      <c r="AJ9" s="4"/>
      <c r="AK9" s="4"/>
      <c r="AL9" s="4"/>
      <c r="AM9" s="4"/>
      <c r="AN9" s="4"/>
      <c r="AO9" s="4"/>
      <c r="AQ9" s="2">
        <f>Справ!A8</f>
        <v>110200</v>
      </c>
      <c r="AR9" s="2">
        <f>Справ!C8</f>
        <v>0</v>
      </c>
      <c r="AS9" s="2">
        <f>Справ!D8</f>
        <v>0</v>
      </c>
      <c r="AT9" s="2">
        <f>Справ!E8</f>
        <v>0</v>
      </c>
      <c r="AU9" s="2">
        <f>Справ!F8</f>
        <v>0</v>
      </c>
      <c r="AV9" s="2">
        <f>Справ!G8</f>
        <v>0</v>
      </c>
      <c r="AW9" s="2">
        <f>Справ!H8</f>
        <v>0</v>
      </c>
      <c r="AX9" s="2">
        <f>Справ!I8</f>
        <v>0</v>
      </c>
    </row>
    <row r="10" spans="1:50" ht="27.75" customHeight="1" hidden="1">
      <c r="A10" s="5"/>
      <c r="B10" s="158" t="s">
        <v>226</v>
      </c>
      <c r="C10" s="115">
        <f>Плательщик!P5</f>
        <v>0</v>
      </c>
      <c r="D10" s="149"/>
      <c r="L10" s="170"/>
      <c r="AJ10" s="4"/>
      <c r="AK10" s="4"/>
      <c r="AL10" s="4"/>
      <c r="AM10" s="4"/>
      <c r="AN10" s="4"/>
      <c r="AO10" s="4"/>
      <c r="AQ10" s="2" t="e">
        <f>Справ!#REF!</f>
        <v>#REF!</v>
      </c>
      <c r="AR10" s="2" t="e">
        <f>Справ!#REF!</f>
        <v>#REF!</v>
      </c>
      <c r="AS10" s="2" t="e">
        <f>Справ!#REF!</f>
        <v>#REF!</v>
      </c>
      <c r="AT10" s="2" t="e">
        <f>Справ!#REF!</f>
        <v>#REF!</v>
      </c>
      <c r="AU10" s="2" t="e">
        <f>Справ!#REF!</f>
        <v>#REF!</v>
      </c>
      <c r="AV10" s="2" t="e">
        <f>Справ!#REF!</f>
        <v>#REF!</v>
      </c>
      <c r="AW10" s="2" t="e">
        <f>Справ!#REF!</f>
        <v>#REF!</v>
      </c>
      <c r="AX10" s="2" t="e">
        <f>Справ!#REF!</f>
        <v>#REF!</v>
      </c>
    </row>
    <row r="11" spans="1:50" ht="15.75" hidden="1">
      <c r="A11" s="5"/>
      <c r="B11" s="159" t="s">
        <v>210</v>
      </c>
      <c r="C11" s="116">
        <f>Плательщик!Q5</f>
        <v>0</v>
      </c>
      <c r="D11" s="149"/>
      <c r="L11" s="170"/>
      <c r="AJ11" s="4"/>
      <c r="AK11" s="4"/>
      <c r="AL11" s="4"/>
      <c r="AM11" s="4"/>
      <c r="AN11" s="4"/>
      <c r="AO11" s="4"/>
      <c r="AQ11" s="2" t="e">
        <f>Справ!#REF!</f>
        <v>#REF!</v>
      </c>
      <c r="AR11" s="2" t="e">
        <f>Справ!#REF!</f>
        <v>#REF!</v>
      </c>
      <c r="AS11" s="2" t="e">
        <f>Справ!#REF!</f>
        <v>#REF!</v>
      </c>
      <c r="AT11" s="2" t="e">
        <f>Справ!#REF!</f>
        <v>#REF!</v>
      </c>
      <c r="AU11" s="2" t="e">
        <f>Справ!#REF!</f>
        <v>#REF!</v>
      </c>
      <c r="AV11" s="2" t="e">
        <f>Справ!#REF!</f>
        <v>#REF!</v>
      </c>
      <c r="AW11" s="2" t="e">
        <f>Справ!#REF!</f>
        <v>#REF!</v>
      </c>
      <c r="AX11" s="2" t="e">
        <f>Справ!#REF!</f>
        <v>#REF!</v>
      </c>
    </row>
    <row r="12" spans="1:50" ht="15.75" hidden="1">
      <c r="A12" s="5"/>
      <c r="B12" s="156" t="s">
        <v>211</v>
      </c>
      <c r="C12" s="117">
        <f>Плательщик!R5</f>
        <v>0</v>
      </c>
      <c r="D12" s="149"/>
      <c r="L12" s="170"/>
      <c r="AJ12" s="3"/>
      <c r="AK12" s="3"/>
      <c r="AL12" s="3"/>
      <c r="AM12" s="3"/>
      <c r="AN12" s="3"/>
      <c r="AO12" s="3"/>
      <c r="AQ12" s="2">
        <f>Справ!A9</f>
        <v>110220</v>
      </c>
      <c r="AR12" s="2">
        <f>Справ!C9</f>
        <v>0</v>
      </c>
      <c r="AS12" s="2">
        <f>Справ!D9</f>
        <v>0</v>
      </c>
      <c r="AT12" s="2">
        <f>Справ!E9</f>
        <v>0</v>
      </c>
      <c r="AU12" s="2">
        <f>Справ!F9</f>
        <v>0</v>
      </c>
      <c r="AV12" s="2">
        <f>Справ!G9</f>
        <v>0</v>
      </c>
      <c r="AW12" s="2">
        <f>Справ!H9</f>
        <v>0</v>
      </c>
      <c r="AX12" s="2">
        <f>Справ!I9</f>
        <v>0</v>
      </c>
    </row>
    <row r="13" spans="1:50" ht="15.75" hidden="1">
      <c r="A13" s="5"/>
      <c r="B13" s="160" t="s">
        <v>236</v>
      </c>
      <c r="C13" s="118">
        <f>Плательщик!S5</f>
        <v>0</v>
      </c>
      <c r="D13" s="149"/>
      <c r="L13" s="171"/>
      <c r="AJ13" s="3"/>
      <c r="AK13" s="3"/>
      <c r="AL13" s="3"/>
      <c r="AM13" s="3"/>
      <c r="AN13" s="3"/>
      <c r="AO13" s="3"/>
      <c r="AQ13" s="2">
        <f>Справ!A10</f>
        <v>110300</v>
      </c>
      <c r="AR13" s="2">
        <f>Справ!C10</f>
        <v>0</v>
      </c>
      <c r="AS13" s="2">
        <f>Справ!D10</f>
        <v>0</v>
      </c>
      <c r="AT13" s="2">
        <f>Справ!E10</f>
        <v>0</v>
      </c>
      <c r="AU13" s="2">
        <f>Справ!F10</f>
        <v>0</v>
      </c>
      <c r="AV13" s="2">
        <f>Справ!G10</f>
        <v>0</v>
      </c>
      <c r="AW13" s="2">
        <f>Справ!H10</f>
        <v>0</v>
      </c>
      <c r="AX13" s="2">
        <f>Справ!I10</f>
        <v>0</v>
      </c>
    </row>
    <row r="14" spans="1:50" ht="26.25" customHeight="1" hidden="1">
      <c r="A14" s="5"/>
      <c r="B14" s="161" t="s">
        <v>227</v>
      </c>
      <c r="C14" s="106" t="s">
        <v>265</v>
      </c>
      <c r="D14" s="149"/>
      <c r="L14" s="171"/>
      <c r="AJ14" s="3"/>
      <c r="AK14" s="3"/>
      <c r="AL14" s="3"/>
      <c r="AM14" s="3"/>
      <c r="AN14" s="3"/>
      <c r="AO14" s="3"/>
      <c r="AQ14" s="2">
        <f>Справ!A11</f>
        <v>110310</v>
      </c>
      <c r="AR14" s="2">
        <f>Справ!C11</f>
        <v>0</v>
      </c>
      <c r="AS14" s="2">
        <f>Справ!D11</f>
        <v>0</v>
      </c>
      <c r="AT14" s="2">
        <f>Справ!E11</f>
        <v>0</v>
      </c>
      <c r="AU14" s="2">
        <f>Справ!F11</f>
        <v>0</v>
      </c>
      <c r="AV14" s="2">
        <f>Справ!G11</f>
        <v>0</v>
      </c>
      <c r="AW14" s="2">
        <f>Справ!H11</f>
        <v>0</v>
      </c>
      <c r="AX14" s="2">
        <f>Справ!I11</f>
        <v>0</v>
      </c>
    </row>
    <row r="15" spans="1:50" ht="15.75" hidden="1">
      <c r="A15" s="5"/>
      <c r="B15" s="155" t="s">
        <v>212</v>
      </c>
      <c r="C15" s="105" t="s">
        <v>260</v>
      </c>
      <c r="D15" s="149"/>
      <c r="L15" s="170"/>
      <c r="AJ15" s="3"/>
      <c r="AK15" s="3"/>
      <c r="AL15" s="3"/>
      <c r="AM15" s="3"/>
      <c r="AN15" s="3"/>
      <c r="AO15" s="3"/>
      <c r="AQ15" s="2">
        <f>Справ!A12</f>
        <v>110320</v>
      </c>
      <c r="AR15" s="2">
        <f>Справ!C12</f>
        <v>0</v>
      </c>
      <c r="AS15" s="2">
        <f>Справ!D12</f>
        <v>0</v>
      </c>
      <c r="AT15" s="2">
        <f>Справ!E12</f>
        <v>0</v>
      </c>
      <c r="AU15" s="2">
        <f>Справ!F12</f>
        <v>0</v>
      </c>
      <c r="AV15" s="2">
        <f>Справ!G12</f>
        <v>0</v>
      </c>
      <c r="AW15" s="2">
        <f>Справ!H12</f>
        <v>0</v>
      </c>
      <c r="AX15" s="2">
        <f>Справ!I12</f>
        <v>0</v>
      </c>
    </row>
    <row r="16" spans="1:50" ht="15.75" hidden="1">
      <c r="A16" s="5"/>
      <c r="B16" s="156" t="s">
        <v>213</v>
      </c>
      <c r="C16" s="107" t="s">
        <v>261</v>
      </c>
      <c r="D16" s="149"/>
      <c r="L16" s="170"/>
      <c r="AJ16" s="3"/>
      <c r="AK16" s="3"/>
      <c r="AL16" s="3"/>
      <c r="AM16" s="3"/>
      <c r="AN16" s="3"/>
      <c r="AO16" s="3"/>
      <c r="AQ16" s="2">
        <f>Справ!A13</f>
        <v>110330</v>
      </c>
      <c r="AR16" s="2">
        <f>Справ!C13</f>
        <v>0</v>
      </c>
      <c r="AS16" s="2">
        <f>Справ!D13</f>
        <v>0</v>
      </c>
      <c r="AT16" s="2">
        <f>Справ!E13</f>
        <v>0</v>
      </c>
      <c r="AU16" s="2">
        <f>Справ!F13</f>
        <v>0</v>
      </c>
      <c r="AV16" s="2">
        <f>Справ!G13</f>
        <v>0</v>
      </c>
      <c r="AW16" s="2">
        <f>Справ!H13</f>
        <v>0</v>
      </c>
      <c r="AX16" s="2">
        <f>Справ!I13</f>
        <v>0</v>
      </c>
    </row>
    <row r="17" spans="1:50" ht="15.75" hidden="1">
      <c r="A17" s="5"/>
      <c r="B17" s="160" t="s">
        <v>237</v>
      </c>
      <c r="C17" s="104" t="s">
        <v>263</v>
      </c>
      <c r="D17" s="149"/>
      <c r="L17" s="171"/>
      <c r="AJ17" s="3"/>
      <c r="AK17" s="3"/>
      <c r="AL17" s="3"/>
      <c r="AM17" s="3"/>
      <c r="AN17" s="3"/>
      <c r="AO17" s="3"/>
      <c r="AQ17" s="2">
        <f>Справ!A14</f>
        <v>110340</v>
      </c>
      <c r="AR17" s="2">
        <f>Справ!C14</f>
        <v>0</v>
      </c>
      <c r="AS17" s="2">
        <f>Справ!D14</f>
        <v>0</v>
      </c>
      <c r="AT17" s="2">
        <f>Справ!E14</f>
        <v>0</v>
      </c>
      <c r="AU17" s="2">
        <f>Справ!F14</f>
        <v>0</v>
      </c>
      <c r="AV17" s="2">
        <f>Справ!G14</f>
        <v>0</v>
      </c>
      <c r="AW17" s="2">
        <f>Справ!H14</f>
        <v>0</v>
      </c>
      <c r="AX17" s="2">
        <f>Справ!I14</f>
        <v>0</v>
      </c>
    </row>
    <row r="18" spans="1:50" ht="15.75" hidden="1">
      <c r="A18" s="5"/>
      <c r="B18" s="156" t="s">
        <v>239</v>
      </c>
      <c r="C18" s="107" t="s">
        <v>262</v>
      </c>
      <c r="D18" s="149"/>
      <c r="L18" s="170"/>
      <c r="AJ18" s="3"/>
      <c r="AK18" s="3"/>
      <c r="AL18" s="3"/>
      <c r="AM18" s="3"/>
      <c r="AN18" s="3"/>
      <c r="AO18" s="3"/>
      <c r="AQ18" s="2">
        <f>Справ!A15</f>
        <v>110350</v>
      </c>
      <c r="AR18" s="2">
        <f>Справ!C15</f>
        <v>0</v>
      </c>
      <c r="AS18" s="2">
        <f>Справ!D15</f>
        <v>0</v>
      </c>
      <c r="AT18" s="2">
        <f>Справ!E15</f>
        <v>0</v>
      </c>
      <c r="AU18" s="2">
        <f>Справ!F15</f>
        <v>0</v>
      </c>
      <c r="AV18" s="2">
        <f>Справ!G15</f>
        <v>0</v>
      </c>
      <c r="AW18" s="2">
        <f>Справ!H15</f>
        <v>0</v>
      </c>
      <c r="AX18" s="2">
        <f>Справ!I15</f>
        <v>0</v>
      </c>
    </row>
    <row r="19" spans="1:50" ht="28.5" customHeight="1" hidden="1">
      <c r="A19" s="5"/>
      <c r="B19" s="155" t="s">
        <v>240</v>
      </c>
      <c r="C19" s="108" t="s">
        <v>266</v>
      </c>
      <c r="D19" s="149"/>
      <c r="L19" s="170"/>
      <c r="AJ19" s="3"/>
      <c r="AK19" s="3"/>
      <c r="AL19" s="3"/>
      <c r="AM19" s="3"/>
      <c r="AN19" s="3"/>
      <c r="AO19" s="3"/>
      <c r="AQ19" s="2">
        <f>Справ!A16</f>
        <v>110360</v>
      </c>
      <c r="AR19" s="2">
        <f>Справ!C16</f>
        <v>0</v>
      </c>
      <c r="AS19" s="2">
        <f>Справ!D16</f>
        <v>0</v>
      </c>
      <c r="AT19" s="2">
        <f>Справ!E16</f>
        <v>0</v>
      </c>
      <c r="AU19" s="2">
        <f>Справ!F16</f>
        <v>0</v>
      </c>
      <c r="AV19" s="2">
        <f>Справ!G16</f>
        <v>0</v>
      </c>
      <c r="AW19" s="2">
        <f>Справ!H16</f>
        <v>0</v>
      </c>
      <c r="AX19" s="2">
        <f>Справ!I16</f>
        <v>0</v>
      </c>
    </row>
    <row r="20" spans="1:50" ht="40.5" customHeight="1" thickBot="1">
      <c r="A20" s="5"/>
      <c r="B20" s="169" t="s">
        <v>219</v>
      </c>
      <c r="C20" s="109" t="s">
        <v>886</v>
      </c>
      <c r="D20" s="149"/>
      <c r="L20" s="170"/>
      <c r="AJ20" s="3"/>
      <c r="AK20" s="3"/>
      <c r="AL20" s="3"/>
      <c r="AM20" s="3"/>
      <c r="AN20" s="3"/>
      <c r="AO20" s="3"/>
      <c r="AQ20" s="2">
        <f>Справ!A17</f>
        <v>110370</v>
      </c>
      <c r="AR20" s="2">
        <f>Справ!C17</f>
        <v>0</v>
      </c>
      <c r="AS20" s="2">
        <f>Справ!D17</f>
        <v>0</v>
      </c>
      <c r="AT20" s="2">
        <f>Справ!E17</f>
        <v>0</v>
      </c>
      <c r="AU20" s="2">
        <f>Справ!F17</f>
        <v>0</v>
      </c>
      <c r="AV20" s="2">
        <f>Справ!G17</f>
        <v>0</v>
      </c>
      <c r="AW20" s="2">
        <f>Справ!H17</f>
        <v>0</v>
      </c>
      <c r="AX20" s="2">
        <f>Справ!I17</f>
        <v>0</v>
      </c>
    </row>
    <row r="21" spans="2:50" ht="28.5" customHeight="1" thickBot="1">
      <c r="B21" s="173" t="s">
        <v>206</v>
      </c>
      <c r="C21" s="109"/>
      <c r="D21" s="149"/>
      <c r="AJ21" s="3"/>
      <c r="AK21" s="3"/>
      <c r="AL21" s="3"/>
      <c r="AM21" s="3"/>
      <c r="AN21" s="3"/>
      <c r="AO21" s="3"/>
      <c r="AQ21" s="2">
        <f>Справ!A18</f>
        <v>110400</v>
      </c>
      <c r="AR21" s="2">
        <f>Справ!C18</f>
        <v>0</v>
      </c>
      <c r="AS21" s="2">
        <f>Справ!D18</f>
        <v>0</v>
      </c>
      <c r="AT21" s="2">
        <f>Справ!E18</f>
        <v>0</v>
      </c>
      <c r="AU21" s="2">
        <f>Справ!F18</f>
        <v>0</v>
      </c>
      <c r="AV21" s="2">
        <f>Справ!G18</f>
        <v>0</v>
      </c>
      <c r="AW21" s="2">
        <f>Справ!H18</f>
        <v>0</v>
      </c>
      <c r="AX21" s="2">
        <f>Справ!I18</f>
        <v>0</v>
      </c>
    </row>
    <row r="22" spans="2:50" ht="15.75">
      <c r="B22" s="197" t="s">
        <v>196</v>
      </c>
      <c r="C22" s="193" t="s">
        <v>891</v>
      </c>
      <c r="D22" s="149"/>
      <c r="F22" t="str">
        <f aca="true" t="shared" si="0" ref="F22:F28">IF(C22=0," ",C22)</f>
        <v>110 1 08 07071 01 0600 110</v>
      </c>
      <c r="AJ22" s="3"/>
      <c r="AK22" s="3"/>
      <c r="AL22" s="3"/>
      <c r="AM22" s="3"/>
      <c r="AN22" s="3"/>
      <c r="AO22" s="3"/>
      <c r="AQ22" s="2">
        <f>Справ!A19</f>
        <v>110500</v>
      </c>
      <c r="AR22" s="2">
        <f>Справ!C19</f>
        <v>0</v>
      </c>
      <c r="AS22" s="2">
        <f>Справ!D19</f>
        <v>0</v>
      </c>
      <c r="AT22" s="2">
        <f>Справ!E19</f>
        <v>0</v>
      </c>
      <c r="AU22" s="2">
        <f>Справ!F19</f>
        <v>0</v>
      </c>
      <c r="AV22" s="2">
        <f>Справ!G19</f>
        <v>0</v>
      </c>
      <c r="AW22" s="2">
        <f>Справ!H19</f>
        <v>0</v>
      </c>
      <c r="AX22" s="2">
        <f>Справ!I19</f>
        <v>0</v>
      </c>
    </row>
    <row r="23" spans="2:50" ht="16.5" thickBot="1">
      <c r="B23" s="198" t="s">
        <v>197</v>
      </c>
      <c r="C23" s="194" t="s">
        <v>641</v>
      </c>
      <c r="D23" s="149"/>
      <c r="F23" t="str">
        <f t="shared" si="0"/>
        <v>45382000</v>
      </c>
      <c r="AJ23" s="3"/>
      <c r="AK23" s="3"/>
      <c r="AL23" s="3"/>
      <c r="AM23" s="3"/>
      <c r="AN23" s="3"/>
      <c r="AO23" s="3"/>
      <c r="AQ23" s="2">
        <f>Справ!A20</f>
        <v>110600</v>
      </c>
      <c r="AR23" s="2">
        <f>Справ!C20</f>
        <v>0</v>
      </c>
      <c r="AS23" s="2">
        <f>Справ!D20</f>
        <v>0</v>
      </c>
      <c r="AT23" s="2">
        <f>Справ!E20</f>
        <v>0</v>
      </c>
      <c r="AU23" s="2">
        <f>Справ!F20</f>
        <v>0</v>
      </c>
      <c r="AV23" s="2">
        <f>Справ!G20</f>
        <v>0</v>
      </c>
      <c r="AW23" s="2">
        <f>Справ!H20</f>
        <v>0</v>
      </c>
      <c r="AX23" s="2">
        <f>Справ!I20</f>
        <v>0</v>
      </c>
    </row>
    <row r="24" spans="2:50" ht="15.75">
      <c r="B24" s="197" t="s">
        <v>198</v>
      </c>
      <c r="C24" s="195"/>
      <c r="D24" s="149"/>
      <c r="F24" t="str">
        <f t="shared" si="0"/>
        <v> </v>
      </c>
      <c r="AJ24" s="3"/>
      <c r="AK24" s="3"/>
      <c r="AL24" s="3"/>
      <c r="AM24" s="3"/>
      <c r="AN24" s="3"/>
      <c r="AO24" s="3"/>
      <c r="AQ24" s="2">
        <f>Справ!A21</f>
        <v>110700</v>
      </c>
      <c r="AR24" s="2">
        <f>Справ!C21</f>
        <v>0</v>
      </c>
      <c r="AS24" s="2">
        <f>Справ!D21</f>
        <v>0</v>
      </c>
      <c r="AT24" s="2">
        <f>Справ!E21</f>
        <v>0</v>
      </c>
      <c r="AU24" s="2">
        <f>Справ!F21</f>
        <v>0</v>
      </c>
      <c r="AV24" s="2">
        <f>Справ!G21</f>
        <v>0</v>
      </c>
      <c r="AW24" s="2">
        <f>Справ!H21</f>
        <v>0</v>
      </c>
      <c r="AX24" s="2">
        <f>Справ!I21</f>
        <v>0</v>
      </c>
    </row>
    <row r="25" spans="2:50" ht="16.5" thickBot="1">
      <c r="B25" s="198" t="s">
        <v>199</v>
      </c>
      <c r="C25" s="194"/>
      <c r="D25" s="149"/>
      <c r="F25" t="str">
        <f t="shared" si="0"/>
        <v> </v>
      </c>
      <c r="AJ25" s="3"/>
      <c r="AK25" s="3"/>
      <c r="AL25" s="3"/>
      <c r="AM25" s="3"/>
      <c r="AN25" s="3"/>
      <c r="AO25" s="3"/>
      <c r="AQ25" s="2">
        <f>Справ!A22</f>
        <v>110710</v>
      </c>
      <c r="AR25" s="2">
        <f>Справ!C22</f>
        <v>0</v>
      </c>
      <c r="AS25" s="2">
        <f>Справ!D22</f>
        <v>0</v>
      </c>
      <c r="AT25" s="2">
        <f>Справ!E22</f>
        <v>0</v>
      </c>
      <c r="AU25" s="2">
        <f>Справ!F22</f>
        <v>0</v>
      </c>
      <c r="AV25" s="2">
        <f>Справ!G22</f>
        <v>0</v>
      </c>
      <c r="AW25" s="2">
        <f>Справ!H22</f>
        <v>0</v>
      </c>
      <c r="AX25" s="2">
        <f>Справ!I22</f>
        <v>0</v>
      </c>
    </row>
    <row r="26" spans="2:50" ht="15.75">
      <c r="B26" s="197" t="s">
        <v>200</v>
      </c>
      <c r="C26" s="195" t="s">
        <v>510</v>
      </c>
      <c r="D26" s="149"/>
      <c r="F26" t="str">
        <f t="shared" si="0"/>
        <v>0</v>
      </c>
      <c r="AJ26" s="3"/>
      <c r="AK26" s="3"/>
      <c r="AL26" s="3"/>
      <c r="AM26" s="3"/>
      <c r="AN26" s="3"/>
      <c r="AO26" s="3"/>
      <c r="AQ26" s="2">
        <f>Справ!A23</f>
        <v>110720</v>
      </c>
      <c r="AR26" s="2">
        <f>Справ!C23</f>
        <v>0</v>
      </c>
      <c r="AS26" s="2">
        <f>Справ!D23</f>
        <v>0</v>
      </c>
      <c r="AT26" s="2">
        <f>Справ!E23</f>
        <v>0</v>
      </c>
      <c r="AU26" s="2">
        <f>Справ!F23</f>
        <v>0</v>
      </c>
      <c r="AV26" s="2">
        <f>Справ!G23</f>
        <v>0</v>
      </c>
      <c r="AW26" s="2">
        <f>Справ!H23</f>
        <v>0</v>
      </c>
      <c r="AX26" s="2">
        <f>Справ!I23</f>
        <v>0</v>
      </c>
    </row>
    <row r="27" spans="2:50" ht="16.5" thickBot="1">
      <c r="B27" s="198" t="s">
        <v>201</v>
      </c>
      <c r="C27" s="194" t="s">
        <v>510</v>
      </c>
      <c r="D27" s="149"/>
      <c r="F27" t="str">
        <f t="shared" si="0"/>
        <v>0</v>
      </c>
      <c r="AJ27" s="3"/>
      <c r="AK27" s="3"/>
      <c r="AL27" s="3"/>
      <c r="AM27" s="3"/>
      <c r="AN27" s="3"/>
      <c r="AO27" s="3"/>
      <c r="AQ27" s="2">
        <f>Справ!A24</f>
        <v>110730</v>
      </c>
      <c r="AR27" s="2">
        <f>Справ!C24</f>
        <v>0</v>
      </c>
      <c r="AS27" s="2">
        <f>Справ!D24</f>
        <v>0</v>
      </c>
      <c r="AT27" s="2">
        <f>Справ!E24</f>
        <v>0</v>
      </c>
      <c r="AU27" s="2">
        <f>Справ!F24</f>
        <v>0</v>
      </c>
      <c r="AV27" s="2">
        <f>Справ!G24</f>
        <v>0</v>
      </c>
      <c r="AW27" s="2">
        <f>Справ!H24</f>
        <v>0</v>
      </c>
      <c r="AX27" s="2">
        <f>Справ!I24</f>
        <v>0</v>
      </c>
    </row>
    <row r="28" spans="2:50" ht="15.75">
      <c r="B28" s="197" t="s">
        <v>202</v>
      </c>
      <c r="C28" s="196"/>
      <c r="D28" s="149"/>
      <c r="F28" t="str">
        <f t="shared" si="0"/>
        <v> </v>
      </c>
      <c r="AJ28" s="3"/>
      <c r="AK28" s="3"/>
      <c r="AL28" s="3"/>
      <c r="AM28" s="3"/>
      <c r="AN28" s="3"/>
      <c r="AO28" s="3"/>
      <c r="AQ28" s="2">
        <f>Справ!A25</f>
        <v>110740</v>
      </c>
      <c r="AR28" s="2">
        <f>Справ!C25</f>
        <v>0</v>
      </c>
      <c r="AS28" s="2">
        <f>Справ!D25</f>
        <v>0</v>
      </c>
      <c r="AT28" s="2">
        <f>Справ!E25</f>
        <v>0</v>
      </c>
      <c r="AU28" s="2">
        <f>Справ!F25</f>
        <v>0</v>
      </c>
      <c r="AV28" s="2">
        <f>Справ!G25</f>
        <v>0</v>
      </c>
      <c r="AW28" s="2">
        <f>Справ!H25</f>
        <v>0</v>
      </c>
      <c r="AX28" s="2">
        <f>Справ!I25</f>
        <v>0</v>
      </c>
    </row>
    <row r="29" spans="2:50" ht="15.75">
      <c r="B29" s="197" t="s">
        <v>855</v>
      </c>
      <c r="C29" s="196"/>
      <c r="D29" s="149"/>
      <c r="AJ29" s="3"/>
      <c r="AK29" s="3"/>
      <c r="AL29" s="3"/>
      <c r="AM29" s="3"/>
      <c r="AN29" s="3"/>
      <c r="AO29" s="3"/>
      <c r="AQ29" s="2"/>
      <c r="AR29" s="2"/>
      <c r="AS29" s="2"/>
      <c r="AT29" s="2"/>
      <c r="AU29" s="2"/>
      <c r="AV29" s="2"/>
      <c r="AW29" s="2"/>
      <c r="AX29" s="2"/>
    </row>
    <row r="30" spans="2:50" ht="16.5" thickBot="1">
      <c r="B30" s="199" t="s">
        <v>203</v>
      </c>
      <c r="C30" s="194"/>
      <c r="D30" s="149"/>
      <c r="AJ30" s="3"/>
      <c r="AK30" s="3"/>
      <c r="AL30" s="3"/>
      <c r="AM30" s="3"/>
      <c r="AN30" s="3"/>
      <c r="AO30" s="3"/>
      <c r="AQ30" s="2">
        <f>Справ!A26</f>
        <v>110750</v>
      </c>
      <c r="AR30" s="2">
        <f>Справ!C26</f>
        <v>0</v>
      </c>
      <c r="AS30" s="2">
        <f>Справ!D26</f>
        <v>0</v>
      </c>
      <c r="AT30" s="2">
        <f>Справ!E26</f>
        <v>0</v>
      </c>
      <c r="AU30" s="2">
        <f>Справ!F26</f>
        <v>0</v>
      </c>
      <c r="AV30" s="2">
        <f>Справ!G26</f>
        <v>0</v>
      </c>
      <c r="AW30" s="2">
        <f>Справ!H26</f>
        <v>0</v>
      </c>
      <c r="AX30" s="2">
        <f>Справ!I26</f>
        <v>0</v>
      </c>
    </row>
    <row r="31" spans="2:50" ht="15.75">
      <c r="B31" s="200" t="s">
        <v>219</v>
      </c>
      <c r="C31" s="195"/>
      <c r="D31" s="149"/>
      <c r="AJ31" s="3"/>
      <c r="AK31" s="3"/>
      <c r="AL31" s="3"/>
      <c r="AM31" s="3"/>
      <c r="AN31" s="3"/>
      <c r="AO31" s="3"/>
      <c r="AQ31" s="2">
        <f>Справ!A27</f>
        <v>110751</v>
      </c>
      <c r="AR31" s="2">
        <f>Справ!C27</f>
        <v>0</v>
      </c>
      <c r="AS31" s="2">
        <f>Справ!D27</f>
        <v>0</v>
      </c>
      <c r="AT31" s="2">
        <f>Справ!E27</f>
        <v>0</v>
      </c>
      <c r="AU31" s="2">
        <f>Справ!F27</f>
        <v>0</v>
      </c>
      <c r="AV31" s="2">
        <f>Справ!G27</f>
        <v>0</v>
      </c>
      <c r="AW31" s="2">
        <f>Справ!H27</f>
        <v>0</v>
      </c>
      <c r="AX31" s="2">
        <f>Справ!I27</f>
        <v>0</v>
      </c>
    </row>
    <row r="32" spans="2:50" ht="16.5" thickBot="1">
      <c r="B32" s="199" t="s">
        <v>232</v>
      </c>
      <c r="C32" s="194"/>
      <c r="D32" s="149"/>
      <c r="AJ32" s="3"/>
      <c r="AK32" s="3"/>
      <c r="AL32" s="3"/>
      <c r="AM32" s="3"/>
      <c r="AN32" s="3"/>
      <c r="AO32" s="3"/>
      <c r="AQ32" s="2">
        <f>Справ!A28</f>
        <v>110752</v>
      </c>
      <c r="AR32" s="2">
        <f>Справ!C28</f>
        <v>0</v>
      </c>
      <c r="AS32" s="2">
        <f>Справ!D28</f>
        <v>0</v>
      </c>
      <c r="AT32" s="2">
        <f>Справ!E28</f>
        <v>0</v>
      </c>
      <c r="AU32" s="2">
        <f>Справ!F28</f>
        <v>0</v>
      </c>
      <c r="AV32" s="2">
        <f>Справ!G28</f>
        <v>0</v>
      </c>
      <c r="AW32" s="2">
        <f>Справ!H28</f>
        <v>0</v>
      </c>
      <c r="AX32" s="2">
        <f>Справ!I28</f>
        <v>0</v>
      </c>
    </row>
    <row r="33" spans="2:50" ht="15.75">
      <c r="B33" s="200" t="s">
        <v>204</v>
      </c>
      <c r="C33" s="196"/>
      <c r="D33" s="149"/>
      <c r="AJ33" s="3"/>
      <c r="AK33" s="3"/>
      <c r="AL33" s="3"/>
      <c r="AM33" s="3"/>
      <c r="AN33" s="3"/>
      <c r="AO33" s="3"/>
      <c r="AQ33" s="2">
        <f>Справ!A29</f>
        <v>110760</v>
      </c>
      <c r="AR33" s="2">
        <f>Справ!C29</f>
        <v>0</v>
      </c>
      <c r="AS33" s="2">
        <f>Справ!D29</f>
        <v>0</v>
      </c>
      <c r="AT33" s="2">
        <f>Справ!E29</f>
        <v>0</v>
      </c>
      <c r="AU33" s="2">
        <f>Справ!F29</f>
        <v>0</v>
      </c>
      <c r="AV33" s="2">
        <f>Справ!G29</f>
        <v>0</v>
      </c>
      <c r="AW33" s="2">
        <f>Справ!H29</f>
        <v>0</v>
      </c>
      <c r="AX33" s="2">
        <f>Справ!I29</f>
        <v>0</v>
      </c>
    </row>
    <row r="34" spans="2:50" ht="16.5" thickBot="1">
      <c r="B34" s="199" t="s">
        <v>205</v>
      </c>
      <c r="C34" s="194"/>
      <c r="D34" s="149"/>
      <c r="AJ34" s="3"/>
      <c r="AK34" s="3"/>
      <c r="AL34" s="3"/>
      <c r="AM34" s="3"/>
      <c r="AN34" s="3"/>
      <c r="AO34" s="3"/>
      <c r="AQ34" s="2">
        <f>Справ!A30</f>
        <v>110800</v>
      </c>
      <c r="AR34" s="2">
        <f>Справ!C30</f>
        <v>0</v>
      </c>
      <c r="AS34" s="2">
        <f>Справ!D30</f>
        <v>0</v>
      </c>
      <c r="AT34" s="2">
        <f>Справ!E30</f>
        <v>0</v>
      </c>
      <c r="AU34" s="2">
        <f>Справ!F30</f>
        <v>0</v>
      </c>
      <c r="AV34" s="2">
        <f>Справ!G30</f>
        <v>0</v>
      </c>
      <c r="AW34" s="2">
        <f>Справ!H30</f>
        <v>0</v>
      </c>
      <c r="AX34" s="2">
        <f>Справ!I30</f>
        <v>0</v>
      </c>
    </row>
    <row r="35" spans="2:50" ht="12.75">
      <c r="B35" s="149"/>
      <c r="C35" s="182" t="s">
        <v>180</v>
      </c>
      <c r="D35" s="149"/>
      <c r="AJ35" s="3"/>
      <c r="AK35" s="3"/>
      <c r="AL35" s="3"/>
      <c r="AM35" s="3"/>
      <c r="AN35" s="3"/>
      <c r="AO35" s="3"/>
      <c r="AQ35" s="2">
        <f>Справ!A31</f>
        <v>110900</v>
      </c>
      <c r="AR35" s="2">
        <f>Справ!C31</f>
        <v>0</v>
      </c>
      <c r="AS35" s="2">
        <f>Справ!D31</f>
        <v>0</v>
      </c>
      <c r="AT35" s="2">
        <f>Справ!E31</f>
        <v>0</v>
      </c>
      <c r="AU35" s="2">
        <f>Справ!F31</f>
        <v>0</v>
      </c>
      <c r="AV35" s="2">
        <f>Справ!G31</f>
        <v>0</v>
      </c>
      <c r="AW35" s="2">
        <f>Справ!H31</f>
        <v>0</v>
      </c>
      <c r="AX35" s="2">
        <f>Справ!I31</f>
        <v>0</v>
      </c>
    </row>
    <row r="36" spans="2:50" ht="12.75">
      <c r="B36" s="149"/>
      <c r="C36" s="150"/>
      <c r="D36" s="149"/>
      <c r="AJ36" s="3"/>
      <c r="AK36" s="3"/>
      <c r="AL36" s="3"/>
      <c r="AM36" s="3"/>
      <c r="AN36" s="3"/>
      <c r="AO36" s="3"/>
      <c r="AQ36" s="2">
        <f>Справ!A32</f>
        <v>111000</v>
      </c>
      <c r="AR36" s="2">
        <f>Справ!C32</f>
        <v>0</v>
      </c>
      <c r="AS36" s="2">
        <f>Справ!D32</f>
        <v>0</v>
      </c>
      <c r="AT36" s="2">
        <f>Справ!E32</f>
        <v>0</v>
      </c>
      <c r="AU36" s="2">
        <f>Справ!F32</f>
        <v>0</v>
      </c>
      <c r="AV36" s="2">
        <f>Справ!G32</f>
        <v>0</v>
      </c>
      <c r="AW36" s="2">
        <f>Справ!H32</f>
        <v>0</v>
      </c>
      <c r="AX36" s="2">
        <f>Справ!I32</f>
        <v>0</v>
      </c>
    </row>
    <row r="37" spans="2:50" ht="12.75">
      <c r="B37" s="149" t="s">
        <v>185</v>
      </c>
      <c r="C37" s="188"/>
      <c r="D37" s="149"/>
      <c r="AJ37" s="3"/>
      <c r="AK37" s="3"/>
      <c r="AL37" s="3"/>
      <c r="AM37" s="3"/>
      <c r="AN37" s="3"/>
      <c r="AO37" s="3"/>
      <c r="AQ37" s="2">
        <f>Справ!A33</f>
        <v>111010</v>
      </c>
      <c r="AR37" s="2">
        <f>Справ!C33</f>
        <v>0</v>
      </c>
      <c r="AS37" s="2">
        <f>Справ!D33</f>
        <v>0</v>
      </c>
      <c r="AT37" s="2">
        <f>Справ!E33</f>
        <v>0</v>
      </c>
      <c r="AU37" s="2">
        <f>Справ!F33</f>
        <v>0</v>
      </c>
      <c r="AV37" s="2">
        <f>Справ!G33</f>
        <v>0</v>
      </c>
      <c r="AW37" s="2">
        <f>Справ!H33</f>
        <v>0</v>
      </c>
      <c r="AX37" s="2">
        <f>Справ!I33</f>
        <v>0</v>
      </c>
    </row>
    <row r="38" spans="2:50" ht="12.75">
      <c r="B38" s="149" t="s">
        <v>186</v>
      </c>
      <c r="C38" s="187">
        <v>37622</v>
      </c>
      <c r="D38" s="149"/>
      <c r="AJ38" s="3"/>
      <c r="AK38" s="3"/>
      <c r="AL38" s="3"/>
      <c r="AM38" s="3"/>
      <c r="AN38" s="3"/>
      <c r="AO38" s="3"/>
      <c r="AQ38" s="2">
        <f>Справ!A34</f>
        <v>111020</v>
      </c>
      <c r="AR38" s="2">
        <f>Справ!C34</f>
        <v>0</v>
      </c>
      <c r="AS38" s="2">
        <f>Справ!D34</f>
        <v>0</v>
      </c>
      <c r="AT38" s="2">
        <f>Справ!E34</f>
        <v>0</v>
      </c>
      <c r="AU38" s="2">
        <f>Справ!F34</f>
        <v>0</v>
      </c>
      <c r="AV38" s="2">
        <f>Справ!G34</f>
        <v>0</v>
      </c>
      <c r="AW38" s="2">
        <f>Справ!H34</f>
        <v>0</v>
      </c>
      <c r="AX38" s="2">
        <f>Справ!I34</f>
        <v>0</v>
      </c>
    </row>
    <row r="39" spans="2:50" ht="12.75">
      <c r="B39" s="149"/>
      <c r="C39" s="150"/>
      <c r="D39" s="149"/>
      <c r="AJ39" s="3"/>
      <c r="AK39" s="3"/>
      <c r="AL39" s="3"/>
      <c r="AM39" s="3"/>
      <c r="AN39" s="3"/>
      <c r="AO39" s="3"/>
      <c r="AQ39" s="2">
        <f>Справ!A35</f>
        <v>111030</v>
      </c>
      <c r="AR39" s="2">
        <f>Справ!C35</f>
        <v>0</v>
      </c>
      <c r="AS39" s="2">
        <f>Справ!D35</f>
        <v>0</v>
      </c>
      <c r="AT39" s="2">
        <f>Справ!E35</f>
        <v>0</v>
      </c>
      <c r="AU39" s="2">
        <f>Справ!F35</f>
        <v>0</v>
      </c>
      <c r="AV39" s="2">
        <f>Справ!G35</f>
        <v>0</v>
      </c>
      <c r="AW39" s="2">
        <f>Справ!H35</f>
        <v>0</v>
      </c>
      <c r="AX39" s="2">
        <f>Справ!I35</f>
        <v>0</v>
      </c>
    </row>
    <row r="40" spans="2:50" ht="12.75">
      <c r="B40" s="149"/>
      <c r="C40" s="150"/>
      <c r="D40" s="149"/>
      <c r="AJ40" s="3"/>
      <c r="AK40" s="3"/>
      <c r="AL40" s="3"/>
      <c r="AM40" s="3"/>
      <c r="AN40" s="3"/>
      <c r="AO40" s="3"/>
      <c r="AQ40" s="2">
        <f>Справ!A36</f>
        <v>111040</v>
      </c>
      <c r="AR40" s="2">
        <f>Справ!C36</f>
        <v>0</v>
      </c>
      <c r="AS40" s="2">
        <f>Справ!D36</f>
        <v>0</v>
      </c>
      <c r="AT40" s="2">
        <f>Справ!E36</f>
        <v>0</v>
      </c>
      <c r="AU40" s="2">
        <f>Справ!F36</f>
        <v>0</v>
      </c>
      <c r="AV40" s="2">
        <f>Справ!G36</f>
        <v>0</v>
      </c>
      <c r="AW40" s="2">
        <f>Справ!H36</f>
        <v>0</v>
      </c>
      <c r="AX40" s="2">
        <f>Справ!I36</f>
        <v>0</v>
      </c>
    </row>
    <row r="41" spans="36:50" ht="12.75">
      <c r="AJ41" s="3"/>
      <c r="AK41" s="3"/>
      <c r="AL41" s="3"/>
      <c r="AM41" s="3"/>
      <c r="AN41" s="3"/>
      <c r="AO41" s="3"/>
      <c r="AQ41" s="2">
        <f>Справ!A38</f>
        <v>111050</v>
      </c>
      <c r="AR41" s="2">
        <f>Справ!C38</f>
        <v>0</v>
      </c>
      <c r="AS41" s="2">
        <f>Справ!D38</f>
        <v>0</v>
      </c>
      <c r="AT41" s="2">
        <f>Справ!E38</f>
        <v>0</v>
      </c>
      <c r="AU41" s="2">
        <f>Справ!F38</f>
        <v>0</v>
      </c>
      <c r="AV41" s="2">
        <f>Справ!G38</f>
        <v>0</v>
      </c>
      <c r="AW41" s="2">
        <f>Справ!H38</f>
        <v>0</v>
      </c>
      <c r="AX41" s="2">
        <f>Справ!I38</f>
        <v>0</v>
      </c>
    </row>
    <row r="42" spans="36:50" ht="12.75">
      <c r="AJ42" s="3"/>
      <c r="AK42" s="3"/>
      <c r="AL42" s="3"/>
      <c r="AM42" s="3"/>
      <c r="AN42" s="3"/>
      <c r="AO42" s="3"/>
      <c r="AQ42" s="2">
        <f>Справ!A40</f>
        <v>111070</v>
      </c>
      <c r="AR42" s="2">
        <f>Справ!C40</f>
        <v>0</v>
      </c>
      <c r="AS42" s="2">
        <f>Справ!D40</f>
        <v>0</v>
      </c>
      <c r="AT42" s="2">
        <f>Справ!E40</f>
        <v>0</v>
      </c>
      <c r="AU42" s="2">
        <f>Справ!F40</f>
        <v>0</v>
      </c>
      <c r="AV42" s="2">
        <f>Справ!G40</f>
        <v>0</v>
      </c>
      <c r="AW42" s="2">
        <f>Справ!H40</f>
        <v>0</v>
      </c>
      <c r="AX42" s="2">
        <f>Справ!I40</f>
        <v>0</v>
      </c>
    </row>
    <row r="43" spans="36:50" ht="12.75">
      <c r="AJ43" s="3"/>
      <c r="AK43" s="3"/>
      <c r="AL43" s="3"/>
      <c r="AM43" s="3"/>
      <c r="AN43" s="3"/>
      <c r="AO43" s="3"/>
      <c r="AQ43" s="2">
        <f>Справ!A41</f>
        <v>111080</v>
      </c>
      <c r="AR43" s="2">
        <f>Справ!C41</f>
        <v>0</v>
      </c>
      <c r="AS43" s="2">
        <f>Справ!D41</f>
        <v>0</v>
      </c>
      <c r="AT43" s="2">
        <f>Справ!E41</f>
        <v>0</v>
      </c>
      <c r="AU43" s="2">
        <f>Справ!F41</f>
        <v>0</v>
      </c>
      <c r="AV43" s="2">
        <f>Справ!G41</f>
        <v>0</v>
      </c>
      <c r="AW43" s="2">
        <f>Справ!H41</f>
        <v>0</v>
      </c>
      <c r="AX43" s="2">
        <f>Справ!I41</f>
        <v>0</v>
      </c>
    </row>
    <row r="44" spans="36:50" ht="12.75">
      <c r="AJ44" s="3"/>
      <c r="AK44" s="3"/>
      <c r="AL44" s="3"/>
      <c r="AM44" s="3"/>
      <c r="AN44" s="3"/>
      <c r="AO44" s="3"/>
      <c r="AQ44" s="2">
        <f>Справ!A42</f>
        <v>111090</v>
      </c>
      <c r="AR44" s="2">
        <f>Справ!C42</f>
        <v>0</v>
      </c>
      <c r="AS44" s="2">
        <f>Справ!D42</f>
        <v>0</v>
      </c>
      <c r="AT44" s="2">
        <f>Справ!E42</f>
        <v>0</v>
      </c>
      <c r="AU44" s="2">
        <f>Справ!F42</f>
        <v>0</v>
      </c>
      <c r="AV44" s="2">
        <f>Справ!G42</f>
        <v>0</v>
      </c>
      <c r="AW44" s="2">
        <f>Справ!H42</f>
        <v>0</v>
      </c>
      <c r="AX44" s="2">
        <f>Справ!I42</f>
        <v>0</v>
      </c>
    </row>
    <row r="45" spans="36:50" ht="12.75">
      <c r="AJ45" s="3"/>
      <c r="AK45" s="3"/>
      <c r="AL45" s="3"/>
      <c r="AM45" s="3"/>
      <c r="AN45" s="3"/>
      <c r="AO45" s="3"/>
      <c r="AQ45" s="2">
        <f>Справ!A43</f>
        <v>111100</v>
      </c>
      <c r="AR45" s="2">
        <f>Справ!C43</f>
        <v>0</v>
      </c>
      <c r="AS45" s="2">
        <f>Справ!D43</f>
        <v>0</v>
      </c>
      <c r="AT45" s="2">
        <f>Справ!E43</f>
        <v>0</v>
      </c>
      <c r="AU45" s="2">
        <f>Справ!F43</f>
        <v>0</v>
      </c>
      <c r="AV45" s="2">
        <f>Справ!G43</f>
        <v>0</v>
      </c>
      <c r="AW45" s="2">
        <f>Справ!H43</f>
        <v>0</v>
      </c>
      <c r="AX45" s="2">
        <f>Справ!I43</f>
        <v>0</v>
      </c>
    </row>
    <row r="46" spans="36:50" ht="12.75">
      <c r="AJ46" s="3"/>
      <c r="AK46" s="3"/>
      <c r="AL46" s="3"/>
      <c r="AM46" s="3"/>
      <c r="AN46" s="3"/>
      <c r="AO46" s="3"/>
      <c r="AQ46" s="2" t="e">
        <f>Справ!#REF!</f>
        <v>#REF!</v>
      </c>
      <c r="AR46" s="2" t="e">
        <f>Справ!#REF!</f>
        <v>#REF!</v>
      </c>
      <c r="AS46" s="2" t="e">
        <f>Справ!#REF!</f>
        <v>#REF!</v>
      </c>
      <c r="AT46" s="2" t="e">
        <f>Справ!#REF!</f>
        <v>#REF!</v>
      </c>
      <c r="AU46" s="2" t="e">
        <f>Справ!#REF!</f>
        <v>#REF!</v>
      </c>
      <c r="AV46" s="2" t="e">
        <f>Справ!#REF!</f>
        <v>#REF!</v>
      </c>
      <c r="AW46" s="2" t="e">
        <f>Справ!#REF!</f>
        <v>#REF!</v>
      </c>
      <c r="AX46" s="2" t="e">
        <f>Справ!#REF!</f>
        <v>#REF!</v>
      </c>
    </row>
    <row r="47" spans="36:50" ht="12.75">
      <c r="AJ47" s="3"/>
      <c r="AK47" s="3"/>
      <c r="AL47" s="3"/>
      <c r="AM47" s="3"/>
      <c r="AN47" s="3"/>
      <c r="AO47" s="3"/>
      <c r="AQ47" s="2">
        <f>Справ!A44</f>
        <v>111110</v>
      </c>
      <c r="AR47" s="2">
        <f>Справ!C44</f>
        <v>0</v>
      </c>
      <c r="AS47" s="2">
        <f>Справ!D44</f>
        <v>0</v>
      </c>
      <c r="AT47" s="2">
        <f>Справ!E44</f>
        <v>0</v>
      </c>
      <c r="AU47" s="2">
        <f>Справ!F44</f>
        <v>0</v>
      </c>
      <c r="AV47" s="2">
        <f>Справ!G44</f>
        <v>0</v>
      </c>
      <c r="AW47" s="2">
        <f>Справ!H44</f>
        <v>0</v>
      </c>
      <c r="AX47" s="2">
        <f>Справ!I44</f>
        <v>0</v>
      </c>
    </row>
    <row r="48" spans="36:50" ht="12.75">
      <c r="AJ48" s="3"/>
      <c r="AK48" s="3"/>
      <c r="AL48" s="3"/>
      <c r="AM48" s="3"/>
      <c r="AN48" s="3"/>
      <c r="AO48" s="3"/>
      <c r="AQ48" s="2">
        <f>Справ!A45</f>
        <v>111120</v>
      </c>
      <c r="AR48" s="2">
        <f>Справ!C45</f>
        <v>0</v>
      </c>
      <c r="AS48" s="2">
        <f>Справ!D45</f>
        <v>0</v>
      </c>
      <c r="AT48" s="2">
        <f>Справ!E45</f>
        <v>0</v>
      </c>
      <c r="AU48" s="2">
        <f>Справ!F45</f>
        <v>0</v>
      </c>
      <c r="AV48" s="2">
        <f>Справ!G45</f>
        <v>0</v>
      </c>
      <c r="AW48" s="2">
        <f>Справ!H45</f>
        <v>0</v>
      </c>
      <c r="AX48" s="2">
        <f>Справ!I45</f>
        <v>0</v>
      </c>
    </row>
    <row r="49" spans="36:50" ht="12.75">
      <c r="AJ49" s="3"/>
      <c r="AK49" s="3"/>
      <c r="AL49" s="3"/>
      <c r="AM49" s="3"/>
      <c r="AN49" s="3"/>
      <c r="AO49" s="3"/>
      <c r="AQ49" s="2" t="e">
        <f>Справ!#REF!</f>
        <v>#REF!</v>
      </c>
      <c r="AR49" s="2" t="e">
        <f>Справ!#REF!</f>
        <v>#REF!</v>
      </c>
      <c r="AS49" s="2" t="e">
        <f>Справ!#REF!</f>
        <v>#REF!</v>
      </c>
      <c r="AT49" s="2" t="e">
        <f>Справ!#REF!</f>
        <v>#REF!</v>
      </c>
      <c r="AU49" s="2" t="e">
        <f>Справ!#REF!</f>
        <v>#REF!</v>
      </c>
      <c r="AV49" s="2" t="e">
        <f>Справ!#REF!</f>
        <v>#REF!</v>
      </c>
      <c r="AW49" s="2" t="e">
        <f>Справ!#REF!</f>
        <v>#REF!</v>
      </c>
      <c r="AX49" s="2" t="e">
        <f>Справ!#REF!</f>
        <v>#REF!</v>
      </c>
    </row>
    <row r="50" spans="36:50" ht="12.75">
      <c r="AJ50" s="3"/>
      <c r="AK50" s="3"/>
      <c r="AL50" s="3"/>
      <c r="AM50" s="3"/>
      <c r="AN50" s="3"/>
      <c r="AO50" s="3"/>
      <c r="AQ50" s="2" t="e">
        <f>Справ!#REF!</f>
        <v>#REF!</v>
      </c>
      <c r="AR50" s="2" t="e">
        <f>Справ!#REF!</f>
        <v>#REF!</v>
      </c>
      <c r="AS50" s="2" t="e">
        <f>Справ!#REF!</f>
        <v>#REF!</v>
      </c>
      <c r="AT50" s="2" t="e">
        <f>Справ!#REF!</f>
        <v>#REF!</v>
      </c>
      <c r="AU50" s="2" t="e">
        <f>Справ!#REF!</f>
        <v>#REF!</v>
      </c>
      <c r="AV50" s="2" t="e">
        <f>Справ!#REF!</f>
        <v>#REF!</v>
      </c>
      <c r="AW50" s="2" t="e">
        <f>Справ!#REF!</f>
        <v>#REF!</v>
      </c>
      <c r="AX50" s="2" t="e">
        <f>Справ!#REF!</f>
        <v>#REF!</v>
      </c>
    </row>
    <row r="51" spans="36:50" ht="12.75">
      <c r="AJ51" s="3"/>
      <c r="AK51" s="3"/>
      <c r="AL51" s="3"/>
      <c r="AM51" s="3"/>
      <c r="AN51" s="3"/>
      <c r="AO51" s="3"/>
      <c r="AQ51" s="2">
        <f>Справ!A46</f>
        <v>111130</v>
      </c>
      <c r="AR51" s="2">
        <f>Справ!C46</f>
        <v>0</v>
      </c>
      <c r="AS51" s="2">
        <f>Справ!D46</f>
        <v>0</v>
      </c>
      <c r="AT51" s="2">
        <f>Справ!E46</f>
        <v>0</v>
      </c>
      <c r="AU51" s="2">
        <f>Справ!F46</f>
        <v>0</v>
      </c>
      <c r="AV51" s="2">
        <f>Справ!G46</f>
        <v>0</v>
      </c>
      <c r="AW51" s="2">
        <f>Справ!H46</f>
        <v>0</v>
      </c>
      <c r="AX51" s="2">
        <f>Справ!I46</f>
        <v>0</v>
      </c>
    </row>
    <row r="52" spans="36:50" ht="12.75">
      <c r="AJ52" s="3"/>
      <c r="AK52" s="3"/>
      <c r="AL52" s="3"/>
      <c r="AM52" s="3"/>
      <c r="AN52" s="3"/>
      <c r="AO52" s="3"/>
      <c r="AQ52" s="2" t="e">
        <f>Справ!#REF!</f>
        <v>#REF!</v>
      </c>
      <c r="AR52" s="2" t="e">
        <f>Справ!#REF!</f>
        <v>#REF!</v>
      </c>
      <c r="AS52" s="2" t="e">
        <f>Справ!#REF!</f>
        <v>#REF!</v>
      </c>
      <c r="AT52" s="2" t="e">
        <f>Справ!#REF!</f>
        <v>#REF!</v>
      </c>
      <c r="AU52" s="2" t="e">
        <f>Справ!#REF!</f>
        <v>#REF!</v>
      </c>
      <c r="AV52" s="2" t="e">
        <f>Справ!#REF!</f>
        <v>#REF!</v>
      </c>
      <c r="AW52" s="2" t="e">
        <f>Справ!#REF!</f>
        <v>#REF!</v>
      </c>
      <c r="AX52" s="2" t="e">
        <f>Справ!#REF!</f>
        <v>#REF!</v>
      </c>
    </row>
    <row r="53" spans="36:50" ht="12.75">
      <c r="AJ53" s="3"/>
      <c r="AK53" s="3"/>
      <c r="AL53" s="3"/>
      <c r="AM53" s="3"/>
      <c r="AN53" s="3"/>
      <c r="AO53" s="3"/>
      <c r="AQ53" s="2">
        <f>Справ!A47</f>
        <v>120000</v>
      </c>
      <c r="AR53" s="2">
        <f>Справ!C47</f>
        <v>0</v>
      </c>
      <c r="AS53" s="2">
        <f>Справ!D47</f>
        <v>0</v>
      </c>
      <c r="AT53" s="2">
        <f>Справ!E47</f>
        <v>0</v>
      </c>
      <c r="AU53" s="2">
        <f>Справ!F47</f>
        <v>0</v>
      </c>
      <c r="AV53" s="2">
        <f>Справ!G47</f>
        <v>0</v>
      </c>
      <c r="AW53" s="2">
        <f>Справ!H47</f>
        <v>0</v>
      </c>
      <c r="AX53" s="2">
        <f>Справ!I47</f>
        <v>0</v>
      </c>
    </row>
    <row r="54" spans="36:50" ht="12.75">
      <c r="AJ54" s="3"/>
      <c r="AK54" s="3"/>
      <c r="AL54" s="3"/>
      <c r="AM54" s="3"/>
      <c r="AN54" s="3"/>
      <c r="AO54" s="3"/>
      <c r="AQ54" s="2">
        <f>Справ!A48</f>
        <v>120100</v>
      </c>
      <c r="AR54" s="2">
        <f>Справ!C48</f>
        <v>0</v>
      </c>
      <c r="AS54" s="2">
        <f>Справ!D48</f>
        <v>0</v>
      </c>
      <c r="AT54" s="2">
        <f>Справ!E48</f>
        <v>0</v>
      </c>
      <c r="AU54" s="2">
        <f>Справ!F48</f>
        <v>0</v>
      </c>
      <c r="AV54" s="2">
        <f>Справ!G48</f>
        <v>0</v>
      </c>
      <c r="AW54" s="2">
        <f>Справ!H48</f>
        <v>0</v>
      </c>
      <c r="AX54" s="2">
        <f>Справ!I48</f>
        <v>0</v>
      </c>
    </row>
    <row r="55" spans="36:50" ht="12.75">
      <c r="AJ55" s="3"/>
      <c r="AK55" s="3"/>
      <c r="AL55" s="3"/>
      <c r="AM55" s="3"/>
      <c r="AN55" s="3"/>
      <c r="AO55" s="3"/>
      <c r="AQ55" s="2" t="e">
        <f>Справ!#REF!</f>
        <v>#REF!</v>
      </c>
      <c r="AR55" s="2" t="e">
        <f>Справ!#REF!</f>
        <v>#REF!</v>
      </c>
      <c r="AS55" s="2" t="e">
        <f>Справ!#REF!</f>
        <v>#REF!</v>
      </c>
      <c r="AT55" s="2" t="e">
        <f>Справ!#REF!</f>
        <v>#REF!</v>
      </c>
      <c r="AU55" s="2" t="e">
        <f>Справ!#REF!</f>
        <v>#REF!</v>
      </c>
      <c r="AV55" s="2" t="e">
        <f>Справ!#REF!</f>
        <v>#REF!</v>
      </c>
      <c r="AW55" s="2" t="e">
        <f>Справ!#REF!</f>
        <v>#REF!</v>
      </c>
      <c r="AX55" s="2" t="e">
        <f>Справ!#REF!</f>
        <v>#REF!</v>
      </c>
    </row>
    <row r="56" spans="36:50" ht="12.75">
      <c r="AJ56" s="3"/>
      <c r="AK56" s="3"/>
      <c r="AL56" s="3"/>
      <c r="AM56" s="3"/>
      <c r="AN56" s="3"/>
      <c r="AO56" s="3"/>
      <c r="AQ56" s="2">
        <f>Справ!A49</f>
        <v>120110</v>
      </c>
      <c r="AR56" s="2">
        <f>Справ!C49</f>
        <v>0</v>
      </c>
      <c r="AS56" s="2">
        <f>Справ!D49</f>
        <v>0</v>
      </c>
      <c r="AT56" s="2">
        <f>Справ!E49</f>
        <v>0</v>
      </c>
      <c r="AU56" s="2">
        <f>Справ!F49</f>
        <v>0</v>
      </c>
      <c r="AV56" s="2">
        <f>Справ!G49</f>
        <v>0</v>
      </c>
      <c r="AW56" s="2">
        <f>Справ!H49</f>
        <v>0</v>
      </c>
      <c r="AX56" s="2">
        <f>Справ!I49</f>
        <v>0</v>
      </c>
    </row>
    <row r="57" spans="36:50" ht="12.75">
      <c r="AJ57" s="3"/>
      <c r="AK57" s="3"/>
      <c r="AL57" s="3"/>
      <c r="AM57" s="3"/>
      <c r="AN57" s="3"/>
      <c r="AO57" s="3"/>
      <c r="AQ57" s="2" t="e">
        <f>Справ!#REF!</f>
        <v>#REF!</v>
      </c>
      <c r="AR57" s="2" t="e">
        <f>Справ!#REF!</f>
        <v>#REF!</v>
      </c>
      <c r="AS57" s="2" t="e">
        <f>Справ!#REF!</f>
        <v>#REF!</v>
      </c>
      <c r="AT57" s="2" t="e">
        <f>Справ!#REF!</f>
        <v>#REF!</v>
      </c>
      <c r="AU57" s="2" t="e">
        <f>Справ!#REF!</f>
        <v>#REF!</v>
      </c>
      <c r="AV57" s="2" t="e">
        <f>Справ!#REF!</f>
        <v>#REF!</v>
      </c>
      <c r="AW57" s="2" t="e">
        <f>Справ!#REF!</f>
        <v>#REF!</v>
      </c>
      <c r="AX57" s="2" t="e">
        <f>Справ!#REF!</f>
        <v>#REF!</v>
      </c>
    </row>
    <row r="58" spans="36:50" ht="12.75">
      <c r="AJ58" s="3"/>
      <c r="AK58" s="3"/>
      <c r="AL58" s="3"/>
      <c r="AM58" s="3"/>
      <c r="AN58" s="3"/>
      <c r="AO58" s="3"/>
      <c r="AQ58" s="2">
        <f>Справ!A50</f>
        <v>120120</v>
      </c>
      <c r="AR58" s="2">
        <f>Справ!C50</f>
        <v>0</v>
      </c>
      <c r="AS58" s="2">
        <f>Справ!D50</f>
        <v>0</v>
      </c>
      <c r="AT58" s="2">
        <f>Справ!E50</f>
        <v>0</v>
      </c>
      <c r="AU58" s="2">
        <f>Справ!F50</f>
        <v>0</v>
      </c>
      <c r="AV58" s="2">
        <f>Справ!G50</f>
        <v>0</v>
      </c>
      <c r="AW58" s="2">
        <f>Справ!H50</f>
        <v>0</v>
      </c>
      <c r="AX58" s="2">
        <f>Справ!I50</f>
        <v>0</v>
      </c>
    </row>
    <row r="59" spans="13:50" ht="13.5" thickBot="1">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Q59" s="2">
        <f>Справ!A51</f>
        <v>120121</v>
      </c>
      <c r="AR59" s="2">
        <f>Справ!C51</f>
        <v>0</v>
      </c>
      <c r="AS59" s="2">
        <f>Справ!D51</f>
        <v>0</v>
      </c>
      <c r="AT59" s="2">
        <f>Справ!E51</f>
        <v>0</v>
      </c>
      <c r="AU59" s="2">
        <f>Справ!F51</f>
        <v>0</v>
      </c>
      <c r="AV59" s="2">
        <f>Справ!G51</f>
        <v>0</v>
      </c>
      <c r="AW59" s="2">
        <f>Справ!H51</f>
        <v>0</v>
      </c>
      <c r="AX59" s="2">
        <f>Справ!I51</f>
        <v>0</v>
      </c>
    </row>
    <row r="60" spans="10:50" ht="12.75">
      <c r="J60" s="12">
        <f>INT(J78)</f>
        <v>0</v>
      </c>
      <c r="K60" s="13">
        <f>LEN(J60)</f>
        <v>1</v>
      </c>
      <c r="L60" s="13">
        <f>VALUE(K60)</f>
        <v>1</v>
      </c>
      <c r="M60" s="13"/>
      <c r="N60" s="13"/>
      <c r="O60" s="13"/>
      <c r="P60" s="14" t="str">
        <f>IF(L60=1,R61,Q60)</f>
        <v> </v>
      </c>
      <c r="Q60" s="15" t="str">
        <f>IF(L62=1,R60,Q61)</f>
        <v>  </v>
      </c>
      <c r="R60" s="15" t="str">
        <f>IF(L61=9,"девятнадцать",S60)</f>
        <v>десять</v>
      </c>
      <c r="S60" s="15" t="str">
        <f>IF(L61=8,"восемнадцать",T60)</f>
        <v>десять</v>
      </c>
      <c r="T60" s="15" t="str">
        <f>IF(L61=7,"семнадцать",U60)</f>
        <v>десять</v>
      </c>
      <c r="U60" s="15" t="str">
        <f>IF(L61=6,"шестнадцать",V60)</f>
        <v>десять</v>
      </c>
      <c r="V60" s="15" t="str">
        <f>IF(L61=5,"пятнадцать",W60)</f>
        <v>десять</v>
      </c>
      <c r="W60" s="15" t="str">
        <f>IF(L61=4,"четырнадцать",X60)</f>
        <v>десять</v>
      </c>
      <c r="X60" s="15" t="str">
        <f>IF(L61=3,"тринадцать",Y60)</f>
        <v>десять</v>
      </c>
      <c r="Y60" s="15" t="str">
        <f>IF(L61=2,"двенадцать",Z60)</f>
        <v>десять</v>
      </c>
      <c r="Z60" s="15" t="str">
        <f>IF(L61=1,"одиннадцать",AA60)</f>
        <v>десять</v>
      </c>
      <c r="AA60" s="15" t="str">
        <f>IF(L61=0,"десять",AB60)</f>
        <v>десять</v>
      </c>
      <c r="AB60" s="15" t="s">
        <v>241</v>
      </c>
      <c r="AC60" s="16"/>
      <c r="AD60" s="17"/>
      <c r="AE60" s="17"/>
      <c r="AF60" s="17"/>
      <c r="AG60" s="9"/>
      <c r="AH60" s="9"/>
      <c r="AI60" s="9"/>
      <c r="AJ60" s="9"/>
      <c r="AK60" s="3"/>
      <c r="AL60" s="3"/>
      <c r="AM60" s="3"/>
      <c r="AN60" s="3"/>
      <c r="AO60" s="3"/>
      <c r="AQ60" s="2">
        <f>Справ!A52</f>
        <v>120122</v>
      </c>
      <c r="AR60" s="2">
        <f>Справ!C52</f>
        <v>0</v>
      </c>
      <c r="AS60" s="2">
        <f>Справ!D52</f>
        <v>0</v>
      </c>
      <c r="AT60" s="2">
        <f>Справ!E52</f>
        <v>0</v>
      </c>
      <c r="AU60" s="2">
        <f>Справ!F52</f>
        <v>0</v>
      </c>
      <c r="AV60" s="2">
        <f>Справ!G52</f>
        <v>0</v>
      </c>
      <c r="AW60" s="2">
        <f>Справ!H52</f>
        <v>0</v>
      </c>
      <c r="AX60" s="2">
        <f>Справ!I52</f>
        <v>0</v>
      </c>
    </row>
    <row r="61" spans="10:50" ht="12.75">
      <c r="J61" s="13" t="str">
        <f>RIGHT(J60,1)</f>
        <v>0</v>
      </c>
      <c r="K61" s="13" t="str">
        <f>LEFT(J61)</f>
        <v>0</v>
      </c>
      <c r="L61" s="13">
        <f>VALUE(K61)</f>
        <v>0</v>
      </c>
      <c r="M61" s="13" t="s">
        <v>242</v>
      </c>
      <c r="N61" s="13"/>
      <c r="O61" s="13"/>
      <c r="P61" s="18"/>
      <c r="Q61" s="17" t="str">
        <f>CONCATENATE(R62,R61)</f>
        <v>  </v>
      </c>
      <c r="R61" s="17" t="str">
        <f>IF(L61=9,"девять",S61)</f>
        <v> </v>
      </c>
      <c r="S61" s="17" t="str">
        <f>IF(L61=8,"восемь",T61)</f>
        <v> </v>
      </c>
      <c r="T61" s="17" t="str">
        <f>IF(L61=7,"семь",U61)</f>
        <v> </v>
      </c>
      <c r="U61" s="17" t="str">
        <f>IF(L61=6,"шесть",V61)</f>
        <v> </v>
      </c>
      <c r="V61" s="17" t="str">
        <f>IF(L61=5,"пять",W61)</f>
        <v> </v>
      </c>
      <c r="W61" s="17" t="str">
        <f>IF(L61=4,"четыре",X61)</f>
        <v> </v>
      </c>
      <c r="X61" s="17" t="str">
        <f>IF(L61=3,"три",Y61)</f>
        <v> </v>
      </c>
      <c r="Y61" s="17" t="str">
        <f>IF(L61=2,"два",Z61)</f>
        <v> </v>
      </c>
      <c r="Z61" s="17" t="str">
        <f>IF(L61=1,"один",AA61)</f>
        <v> </v>
      </c>
      <c r="AA61" s="17" t="str">
        <f>IF(L61=0," ",AB61)</f>
        <v> </v>
      </c>
      <c r="AB61" s="17" t="s">
        <v>241</v>
      </c>
      <c r="AC61" s="19"/>
      <c r="AD61" s="17"/>
      <c r="AE61" s="17"/>
      <c r="AF61" s="17"/>
      <c r="AG61" s="9"/>
      <c r="AH61" s="9"/>
      <c r="AI61" s="9"/>
      <c r="AJ61" s="9"/>
      <c r="AK61" s="3"/>
      <c r="AL61" s="3"/>
      <c r="AM61" s="3"/>
      <c r="AN61" s="3"/>
      <c r="AO61" s="3"/>
      <c r="AQ61" s="2">
        <f>Справ!A53</f>
        <v>120123</v>
      </c>
      <c r="AR61" s="2">
        <f>Справ!C53</f>
        <v>0</v>
      </c>
      <c r="AS61" s="2">
        <f>Справ!D53</f>
        <v>0</v>
      </c>
      <c r="AT61" s="2">
        <f>Справ!E53</f>
        <v>0</v>
      </c>
      <c r="AU61" s="2">
        <f>Справ!F53</f>
        <v>0</v>
      </c>
      <c r="AV61" s="2">
        <f>Справ!G53</f>
        <v>0</v>
      </c>
      <c r="AW61" s="2">
        <f>Справ!H53</f>
        <v>0</v>
      </c>
      <c r="AX61" s="2">
        <f>Справ!I53</f>
        <v>0</v>
      </c>
    </row>
    <row r="62" spans="10:50" ht="12.75">
      <c r="J62" s="13" t="str">
        <f>RIGHT(J60,2)</f>
        <v>0</v>
      </c>
      <c r="K62" s="13" t="str">
        <f>LEFT(J62)</f>
        <v>0</v>
      </c>
      <c r="L62" s="13">
        <f>VALUE(K62)</f>
        <v>0</v>
      </c>
      <c r="M62" s="13" t="s">
        <v>243</v>
      </c>
      <c r="N62" s="13"/>
      <c r="O62" s="13"/>
      <c r="P62" s="18"/>
      <c r="Q62" s="17"/>
      <c r="R62" s="17" t="str">
        <f>IF(L62=9,"девяносто ",S62)</f>
        <v> </v>
      </c>
      <c r="S62" s="17" t="str">
        <f>IF(L62=8,"восемьдесят ",T62)</f>
        <v> </v>
      </c>
      <c r="T62" s="17" t="str">
        <f>IF(L62=7,"семьдесят ",U62)</f>
        <v> </v>
      </c>
      <c r="U62" s="17" t="str">
        <f>IF(L62=6,"шестьдесят ",V62)</f>
        <v> </v>
      </c>
      <c r="V62" s="17" t="str">
        <f>IF(L62=5,"пятьдесят ",W62)</f>
        <v> </v>
      </c>
      <c r="W62" s="17" t="str">
        <f>IF(L62=4,"сорок ",X62)</f>
        <v> </v>
      </c>
      <c r="X62" s="17" t="str">
        <f>IF(L62=3,"тридцать ",Y62)</f>
        <v> </v>
      </c>
      <c r="Y62" s="17" t="str">
        <f>IF(L62=2,"двадцать ",Z62)</f>
        <v> </v>
      </c>
      <c r="Z62" s="17" t="str">
        <f>IF(L60=1,AA62,AB60)</f>
        <v> </v>
      </c>
      <c r="AA62" s="17" t="str">
        <f>IF(L61=9,"девять",AB62)</f>
        <v> </v>
      </c>
      <c r="AB62" s="17" t="str">
        <f>IF(L61=8,"девять",AC62)</f>
        <v> </v>
      </c>
      <c r="AC62" s="19" t="s">
        <v>241</v>
      </c>
      <c r="AD62" s="17"/>
      <c r="AE62" s="17"/>
      <c r="AF62" s="17"/>
      <c r="AG62" s="10"/>
      <c r="AH62" s="10"/>
      <c r="AI62" s="9"/>
      <c r="AJ62" s="9"/>
      <c r="AK62" s="3"/>
      <c r="AL62" s="3"/>
      <c r="AM62" s="3"/>
      <c r="AN62" s="3"/>
      <c r="AO62" s="3"/>
      <c r="AQ62" s="2">
        <f>Справ!A54</f>
        <v>120124</v>
      </c>
      <c r="AR62" s="2">
        <f>Справ!C54</f>
        <v>0</v>
      </c>
      <c r="AS62" s="2">
        <f>Справ!D54</f>
        <v>0</v>
      </c>
      <c r="AT62" s="2">
        <f>Справ!E54</f>
        <v>0</v>
      </c>
      <c r="AU62" s="2">
        <f>Справ!F54</f>
        <v>0</v>
      </c>
      <c r="AV62" s="2">
        <f>Справ!G54</f>
        <v>0</v>
      </c>
      <c r="AW62" s="2">
        <f>Справ!H54</f>
        <v>0</v>
      </c>
      <c r="AX62" s="2">
        <f>Справ!I54</f>
        <v>0</v>
      </c>
    </row>
    <row r="63" spans="10:50" ht="13.5" thickBot="1">
      <c r="J63" s="13" t="str">
        <f>RIGHT(J60,3)</f>
        <v>0</v>
      </c>
      <c r="K63" s="13" t="str">
        <f>LEFT(J63)</f>
        <v>0</v>
      </c>
      <c r="L63" s="13">
        <f>VALUE(K63)</f>
        <v>0</v>
      </c>
      <c r="M63" s="13" t="s">
        <v>244</v>
      </c>
      <c r="N63" s="13"/>
      <c r="O63" s="13"/>
      <c r="P63" s="20" t="str">
        <f>CONCATENATE(Q63,P60)</f>
        <v>  </v>
      </c>
      <c r="Q63" s="21" t="str">
        <f>IF(L60&gt;2,R63," ")</f>
        <v> </v>
      </c>
      <c r="R63" s="21" t="str">
        <f>IF(L63=9,"девятьсот ",S63)</f>
        <v> </v>
      </c>
      <c r="S63" s="21" t="str">
        <f>IF(L63=8,"восемьсот ",T63)</f>
        <v> </v>
      </c>
      <c r="T63" s="21" t="str">
        <f>IF(L63=7,"семьсот ",U63)</f>
        <v> </v>
      </c>
      <c r="U63" s="21" t="str">
        <f>IF(L63=6,"шестьсот ",V63)</f>
        <v> </v>
      </c>
      <c r="V63" s="21" t="str">
        <f>IF(L63=5,"пятьсот ",W63)</f>
        <v> </v>
      </c>
      <c r="W63" s="21" t="str">
        <f>IF(L63=4,"четыреста ",X63)</f>
        <v> </v>
      </c>
      <c r="X63" s="21" t="str">
        <f>IF(L63=3,"триста ",Y63)</f>
        <v> </v>
      </c>
      <c r="Y63" s="21" t="str">
        <f>IF(L63=2,"двести ",Z63)</f>
        <v> </v>
      </c>
      <c r="Z63" s="21" t="str">
        <f>IF(L63=1,"сто ",AA63)</f>
        <v> </v>
      </c>
      <c r="AA63" s="21" t="s">
        <v>241</v>
      </c>
      <c r="AB63" s="21"/>
      <c r="AC63" s="22"/>
      <c r="AD63" s="17"/>
      <c r="AE63" s="17"/>
      <c r="AF63" s="17"/>
      <c r="AG63" s="10"/>
      <c r="AH63" s="10"/>
      <c r="AI63" s="10"/>
      <c r="AJ63" s="10"/>
      <c r="AQ63" s="2">
        <f>Справ!A55</f>
        <v>120125</v>
      </c>
      <c r="AR63" s="2">
        <f>Справ!C55</f>
        <v>0</v>
      </c>
      <c r="AS63" s="2">
        <f>Справ!D55</f>
        <v>0</v>
      </c>
      <c r="AT63" s="2">
        <f>Справ!E55</f>
        <v>0</v>
      </c>
      <c r="AU63" s="2">
        <f>Справ!F55</f>
        <v>0</v>
      </c>
      <c r="AV63" s="2">
        <f>Справ!G55</f>
        <v>0</v>
      </c>
      <c r="AW63" s="2">
        <f>Справ!H55</f>
        <v>0</v>
      </c>
      <c r="AX63" s="2">
        <f>Справ!I55</f>
        <v>0</v>
      </c>
    </row>
    <row r="64" spans="10:50" ht="12.75">
      <c r="J64" s="13"/>
      <c r="K64" s="13"/>
      <c r="L64" s="13"/>
      <c r="M64" s="13"/>
      <c r="N64" s="13"/>
      <c r="O64" s="13"/>
      <c r="P64" s="14" t="str">
        <f>IF(L60=4,R65,Q64)</f>
        <v>  </v>
      </c>
      <c r="Q64" s="15" t="str">
        <f>IF(L66=1,R64,Q65)</f>
        <v>  </v>
      </c>
      <c r="R64" s="15" t="str">
        <f>IF(L65=9,"девятнадцать",S64)</f>
        <v>десять</v>
      </c>
      <c r="S64" s="15" t="str">
        <f>IF(L65=8,"восемнадцать",T64)</f>
        <v>десять</v>
      </c>
      <c r="T64" s="15" t="str">
        <f>IF(L65=7,"семнадцать",U64)</f>
        <v>десять</v>
      </c>
      <c r="U64" s="15" t="str">
        <f>IF(L65=6,"шестнадцать",V64)</f>
        <v>десять</v>
      </c>
      <c r="V64" s="15" t="str">
        <f>IF(L65=5,"пятнадцать",W64)</f>
        <v>десять</v>
      </c>
      <c r="W64" s="15" t="str">
        <f>IF(L65=4,"четырнадцать",X64)</f>
        <v>десять</v>
      </c>
      <c r="X64" s="15" t="str">
        <f>IF(L65=3,"тринадцать",Y64)</f>
        <v>десять</v>
      </c>
      <c r="Y64" s="15" t="str">
        <f>IF(L65=2,"двенадцать",Z64)</f>
        <v>десять</v>
      </c>
      <c r="Z64" s="15" t="str">
        <f>IF(L65=1,"одиннадцать",AA64)</f>
        <v>десять</v>
      </c>
      <c r="AA64" s="15" t="str">
        <f>IF(L65=0,"десять",AB64)</f>
        <v>десять</v>
      </c>
      <c r="AB64" s="15" t="s">
        <v>241</v>
      </c>
      <c r="AC64" s="16"/>
      <c r="AD64" s="17"/>
      <c r="AE64" s="17"/>
      <c r="AF64" s="17"/>
      <c r="AG64" s="10"/>
      <c r="AH64" s="10"/>
      <c r="AI64" s="10"/>
      <c r="AJ64" s="10"/>
      <c r="AQ64" s="2">
        <f>Справ!A56</f>
        <v>120126</v>
      </c>
      <c r="AR64" s="2">
        <f>Справ!C56</f>
        <v>0</v>
      </c>
      <c r="AS64" s="2">
        <f>Справ!D56</f>
        <v>0</v>
      </c>
      <c r="AT64" s="2">
        <f>Справ!E56</f>
        <v>0</v>
      </c>
      <c r="AU64" s="2">
        <f>Справ!F56</f>
        <v>0</v>
      </c>
      <c r="AV64" s="2">
        <f>Справ!G56</f>
        <v>0</v>
      </c>
      <c r="AW64" s="2">
        <f>Справ!H56</f>
        <v>0</v>
      </c>
      <c r="AX64" s="2">
        <f>Справ!I56</f>
        <v>0</v>
      </c>
    </row>
    <row r="65" spans="10:50" ht="12.75">
      <c r="J65" s="13" t="str">
        <f>RIGHT(J60,4)</f>
        <v>0</v>
      </c>
      <c r="K65" s="13" t="str">
        <f>LEFT(J65)</f>
        <v>0</v>
      </c>
      <c r="L65" s="13">
        <f>VALUE(K65)</f>
        <v>0</v>
      </c>
      <c r="M65" s="13" t="s">
        <v>245</v>
      </c>
      <c r="N65" s="13"/>
      <c r="O65" s="13"/>
      <c r="P65" s="18"/>
      <c r="Q65" s="17" t="str">
        <f>CONCATENATE(R66,R65)</f>
        <v>  </v>
      </c>
      <c r="R65" s="17" t="str">
        <f>IF(L65=9,"девять",S65)</f>
        <v> </v>
      </c>
      <c r="S65" s="17" t="str">
        <f>IF(L65=8,"восемь",T65)</f>
        <v> </v>
      </c>
      <c r="T65" s="17" t="str">
        <f>IF(L65=7,"семь",U65)</f>
        <v> </v>
      </c>
      <c r="U65" s="17" t="str">
        <f>IF(L65=6,"шесть",V65)</f>
        <v> </v>
      </c>
      <c r="V65" s="17" t="str">
        <f>IF(L65=5,"пять",W65)</f>
        <v> </v>
      </c>
      <c r="W65" s="17" t="str">
        <f>IF(L65=4,"четыре",X65)</f>
        <v> </v>
      </c>
      <c r="X65" s="17" t="str">
        <f>IF(L65=3,"три",Y65)</f>
        <v> </v>
      </c>
      <c r="Y65" s="17" t="str">
        <f>IF(L65=2,"две",Z65)</f>
        <v> </v>
      </c>
      <c r="Z65" s="17" t="str">
        <f>IF(L65=1,"одна",AA65)</f>
        <v> </v>
      </c>
      <c r="AA65" s="17" t="str">
        <f>IF(L65=0," ",AB65)</f>
        <v> </v>
      </c>
      <c r="AB65" s="17" t="s">
        <v>241</v>
      </c>
      <c r="AC65" s="19"/>
      <c r="AD65" s="17"/>
      <c r="AE65" s="17"/>
      <c r="AF65" s="17"/>
      <c r="AG65" s="9"/>
      <c r="AH65" s="9"/>
      <c r="AI65" s="10"/>
      <c r="AJ65" s="10"/>
      <c r="AQ65" s="2">
        <f>Справ!A57</f>
        <v>120130</v>
      </c>
      <c r="AR65" s="2">
        <f>Справ!C57</f>
        <v>0</v>
      </c>
      <c r="AS65" s="2">
        <f>Справ!D57</f>
        <v>0</v>
      </c>
      <c r="AT65" s="2">
        <f>Справ!E57</f>
        <v>0</v>
      </c>
      <c r="AU65" s="2">
        <f>Справ!F57</f>
        <v>0</v>
      </c>
      <c r="AV65" s="2">
        <f>Справ!G57</f>
        <v>0</v>
      </c>
      <c r="AW65" s="2">
        <f>Справ!H57</f>
        <v>0</v>
      </c>
      <c r="AX65" s="2">
        <f>Справ!I57</f>
        <v>0</v>
      </c>
    </row>
    <row r="66" spans="10:50" ht="12.75">
      <c r="J66" s="13" t="str">
        <f>RIGHT(J60,5)</f>
        <v>0</v>
      </c>
      <c r="K66" s="13" t="str">
        <f>LEFT(J66)</f>
        <v>0</v>
      </c>
      <c r="L66" s="13">
        <f>VALUE(K66)</f>
        <v>0</v>
      </c>
      <c r="M66" s="13" t="s">
        <v>246</v>
      </c>
      <c r="N66" s="13"/>
      <c r="O66" s="13"/>
      <c r="P66" s="23" t="str">
        <f>CONCATENATE(Q67,P64)</f>
        <v>   </v>
      </c>
      <c r="Q66" s="17"/>
      <c r="R66" s="17" t="str">
        <f>IF(L66=9,"девяносто ",S66)</f>
        <v> </v>
      </c>
      <c r="S66" s="17" t="str">
        <f>IF(L66=8,"восемьдесят ",T66)</f>
        <v> </v>
      </c>
      <c r="T66" s="17" t="str">
        <f>IF(L66=7,"семьдесят ",U66)</f>
        <v> </v>
      </c>
      <c r="U66" s="17" t="str">
        <f>IF(L66=6,"шестьдесят ",V66)</f>
        <v> </v>
      </c>
      <c r="V66" s="17" t="str">
        <f>IF(L66=5,"пятьдесят ",W66)</f>
        <v> </v>
      </c>
      <c r="W66" s="17" t="str">
        <f>IF(L66=4,"сорок ",X66)</f>
        <v> </v>
      </c>
      <c r="X66" s="17" t="str">
        <f>IF(L66=3,"тридцать ",Y66)</f>
        <v> </v>
      </c>
      <c r="Y66" s="17" t="str">
        <f>IF(L66=2,"двадцать ",Z66)</f>
        <v> </v>
      </c>
      <c r="Z66" s="17" t="str">
        <f>IF(L64=1,AA66,AB64)</f>
        <v> </v>
      </c>
      <c r="AA66" s="17" t="str">
        <f>IF(L65=9,"девять",AB66)</f>
        <v> </v>
      </c>
      <c r="AB66" s="17" t="str">
        <f>IF(L65=8,"девять",AC66)</f>
        <v> </v>
      </c>
      <c r="AC66" s="19" t="s">
        <v>241</v>
      </c>
      <c r="AD66" s="17"/>
      <c r="AE66" s="17"/>
      <c r="AF66" s="17"/>
      <c r="AG66" s="9"/>
      <c r="AH66" s="9"/>
      <c r="AI66" s="10"/>
      <c r="AJ66" s="10"/>
      <c r="AQ66" s="2" t="e">
        <f>Справ!#REF!</f>
        <v>#REF!</v>
      </c>
      <c r="AR66" s="2" t="e">
        <f>Справ!#REF!</f>
        <v>#REF!</v>
      </c>
      <c r="AS66" s="2" t="e">
        <f>Справ!#REF!</f>
        <v>#REF!</v>
      </c>
      <c r="AT66" s="2" t="e">
        <f>Справ!#REF!</f>
        <v>#REF!</v>
      </c>
      <c r="AU66" s="2" t="e">
        <f>Справ!#REF!</f>
        <v>#REF!</v>
      </c>
      <c r="AV66" s="2" t="e">
        <f>Справ!#REF!</f>
        <v>#REF!</v>
      </c>
      <c r="AW66" s="2" t="e">
        <f>Справ!#REF!</f>
        <v>#REF!</v>
      </c>
      <c r="AX66" s="2" t="e">
        <f>Справ!#REF!</f>
        <v>#REF!</v>
      </c>
    </row>
    <row r="67" spans="10:50" ht="13.5" thickBot="1">
      <c r="J67" s="13" t="str">
        <f>RIGHT(J60,6)</f>
        <v>0</v>
      </c>
      <c r="K67" s="13" t="str">
        <f>LEFT(J67)</f>
        <v>0</v>
      </c>
      <c r="L67" s="13">
        <f>VALUE(K67)</f>
        <v>0</v>
      </c>
      <c r="M67" s="13" t="s">
        <v>247</v>
      </c>
      <c r="N67" s="13"/>
      <c r="O67" s="13"/>
      <c r="P67" s="20" t="str">
        <f>IF(L60&gt;3,P66," ")</f>
        <v> </v>
      </c>
      <c r="Q67" s="21" t="str">
        <f>IF(L60&gt;5,R67," ")</f>
        <v> </v>
      </c>
      <c r="R67" s="21" t="str">
        <f>IF(L67=9,"девятьсот ",S67)</f>
        <v> </v>
      </c>
      <c r="S67" s="21" t="str">
        <f>IF(L67=8,"восемьсот ",T67)</f>
        <v> </v>
      </c>
      <c r="T67" s="21" t="str">
        <f>IF(L67=7,"семьсот ",U67)</f>
        <v> </v>
      </c>
      <c r="U67" s="21" t="str">
        <f>IF(L67=6,"шестьсот ",V67)</f>
        <v> </v>
      </c>
      <c r="V67" s="21" t="str">
        <f>IF(L67=5,"пятьсот ",W67)</f>
        <v> </v>
      </c>
      <c r="W67" s="21" t="str">
        <f>IF(L67=4,"четыреста ",X67)</f>
        <v> </v>
      </c>
      <c r="X67" s="21" t="str">
        <f>IF(L67=3,"триста ",Y67)</f>
        <v> </v>
      </c>
      <c r="Y67" s="21" t="str">
        <f>IF(L67=2,"двести ",Z67)</f>
        <v> </v>
      </c>
      <c r="Z67" s="21" t="str">
        <f>IF(L67=1,"сто ",AA67)</f>
        <v> </v>
      </c>
      <c r="AA67" s="21" t="s">
        <v>241</v>
      </c>
      <c r="AB67" s="21"/>
      <c r="AC67" s="22"/>
      <c r="AD67" s="17"/>
      <c r="AE67" s="17"/>
      <c r="AF67" s="17"/>
      <c r="AG67" s="9"/>
      <c r="AH67" s="9"/>
      <c r="AI67" s="10"/>
      <c r="AJ67" s="10"/>
      <c r="AQ67" s="2">
        <f>Справ!A58</f>
        <v>120140</v>
      </c>
      <c r="AR67" s="2">
        <f>Справ!C58</f>
        <v>0</v>
      </c>
      <c r="AS67" s="2">
        <f>Справ!D58</f>
        <v>0</v>
      </c>
      <c r="AT67" s="2">
        <f>Справ!E58</f>
        <v>0</v>
      </c>
      <c r="AU67" s="2">
        <f>Справ!F58</f>
        <v>0</v>
      </c>
      <c r="AV67" s="2">
        <f>Справ!G58</f>
        <v>0</v>
      </c>
      <c r="AW67" s="2">
        <f>Справ!H58</f>
        <v>0</v>
      </c>
      <c r="AX67" s="2">
        <f>Справ!I58</f>
        <v>0</v>
      </c>
    </row>
    <row r="68" spans="10:50" ht="12.75">
      <c r="J68" s="13"/>
      <c r="K68" s="13"/>
      <c r="L68" s="13"/>
      <c r="M68" s="13"/>
      <c r="N68" s="13"/>
      <c r="O68" s="13"/>
      <c r="P68" s="14" t="str">
        <f>IF(L60=7,R69,Q68)</f>
        <v>  </v>
      </c>
      <c r="Q68" s="15" t="str">
        <f>IF(L70=1,R68,Q69)</f>
        <v>  </v>
      </c>
      <c r="R68" s="15" t="str">
        <f>IF(L69=9,"девятнадцать",S68)</f>
        <v>десять</v>
      </c>
      <c r="S68" s="15" t="str">
        <f>IF(L69=8,"восемнадцать",T68)</f>
        <v>десять</v>
      </c>
      <c r="T68" s="15" t="str">
        <f>IF(L69=7,"семнадцать",U68)</f>
        <v>десять</v>
      </c>
      <c r="U68" s="15" t="str">
        <f>IF(L69=6,"шестнадцать",V68)</f>
        <v>десять</v>
      </c>
      <c r="V68" s="15" t="str">
        <f>IF(L69=5,"пятнадцать",W68)</f>
        <v>десять</v>
      </c>
      <c r="W68" s="15" t="str">
        <f>IF(L69=4,"четырнадцать",X68)</f>
        <v>десять</v>
      </c>
      <c r="X68" s="15" t="str">
        <f>IF(L69=3,"тринадцать",Y68)</f>
        <v>десять</v>
      </c>
      <c r="Y68" s="15" t="str">
        <f>IF(L69=2,"двенадцать",Z68)</f>
        <v>десять</v>
      </c>
      <c r="Z68" s="15" t="str">
        <f>IF(L69=1,"одиннадцать",AA68)</f>
        <v>десять</v>
      </c>
      <c r="AA68" s="15" t="str">
        <f>IF(L69=0,"десять",AB68)</f>
        <v>десять</v>
      </c>
      <c r="AB68" s="15" t="s">
        <v>241</v>
      </c>
      <c r="AC68" s="16"/>
      <c r="AD68" s="13"/>
      <c r="AE68" s="13"/>
      <c r="AF68" s="13"/>
      <c r="AG68" s="9"/>
      <c r="AH68" s="9"/>
      <c r="AI68" s="10"/>
      <c r="AJ68" s="10"/>
      <c r="AQ68" s="2" t="e">
        <f>Справ!#REF!</f>
        <v>#REF!</v>
      </c>
      <c r="AR68" s="2" t="e">
        <f>Справ!#REF!</f>
        <v>#REF!</v>
      </c>
      <c r="AS68" s="2" t="e">
        <f>Справ!#REF!</f>
        <v>#REF!</v>
      </c>
      <c r="AT68" s="2" t="e">
        <f>Справ!#REF!</f>
        <v>#REF!</v>
      </c>
      <c r="AU68" s="2" t="e">
        <f>Справ!#REF!</f>
        <v>#REF!</v>
      </c>
      <c r="AV68" s="2" t="e">
        <f>Справ!#REF!</f>
        <v>#REF!</v>
      </c>
      <c r="AW68" s="2" t="e">
        <f>Справ!#REF!</f>
        <v>#REF!</v>
      </c>
      <c r="AX68" s="2" t="e">
        <f>Справ!#REF!</f>
        <v>#REF!</v>
      </c>
    </row>
    <row r="69" spans="10:50" ht="12.75">
      <c r="J69" s="13" t="str">
        <f>RIGHT(J60,7)</f>
        <v>0</v>
      </c>
      <c r="K69" s="13" t="str">
        <f>LEFT(J69)</f>
        <v>0</v>
      </c>
      <c r="L69" s="13">
        <f>VALUE(K69)</f>
        <v>0</v>
      </c>
      <c r="M69" s="13" t="s">
        <v>248</v>
      </c>
      <c r="N69" s="13"/>
      <c r="O69" s="13"/>
      <c r="P69" s="18"/>
      <c r="Q69" s="17" t="str">
        <f>CONCATENATE(R70,R69)</f>
        <v>  </v>
      </c>
      <c r="R69" s="17" t="str">
        <f>IF(L69=9,"девять",S69)</f>
        <v> </v>
      </c>
      <c r="S69" s="17" t="str">
        <f>IF(L69=8,"восемь",T69)</f>
        <v> </v>
      </c>
      <c r="T69" s="17" t="str">
        <f>IF(L69=7,"семь",U69)</f>
        <v> </v>
      </c>
      <c r="U69" s="17" t="str">
        <f>IF(L69=6,"шесть",V69)</f>
        <v> </v>
      </c>
      <c r="V69" s="17" t="str">
        <f>IF(L69=5,"пять",W69)</f>
        <v> </v>
      </c>
      <c r="W69" s="17" t="str">
        <f>IF(L69=4,"четыре",X69)</f>
        <v> </v>
      </c>
      <c r="X69" s="17" t="str">
        <f>IF(L69=3,"три",Y69)</f>
        <v> </v>
      </c>
      <c r="Y69" s="17" t="str">
        <f>IF(L69=2,"два",Z69)</f>
        <v> </v>
      </c>
      <c r="Z69" s="17" t="str">
        <f>IF(L69=1,"один",AA69)</f>
        <v> </v>
      </c>
      <c r="AA69" s="17" t="str">
        <f>IF(L69=0," ",AB69)</f>
        <v> </v>
      </c>
      <c r="AB69" s="17" t="s">
        <v>241</v>
      </c>
      <c r="AC69" s="19"/>
      <c r="AD69" s="13"/>
      <c r="AE69" s="13"/>
      <c r="AF69" s="13"/>
      <c r="AG69" s="9"/>
      <c r="AH69" s="9"/>
      <c r="AI69" s="10"/>
      <c r="AJ69" s="10"/>
      <c r="AQ69" s="2" t="e">
        <f>Справ!#REF!</f>
        <v>#REF!</v>
      </c>
      <c r="AR69" s="2" t="e">
        <f>Справ!#REF!</f>
        <v>#REF!</v>
      </c>
      <c r="AS69" s="2" t="e">
        <f>Справ!#REF!</f>
        <v>#REF!</v>
      </c>
      <c r="AT69" s="2" t="e">
        <f>Справ!#REF!</f>
        <v>#REF!</v>
      </c>
      <c r="AU69" s="2" t="e">
        <f>Справ!#REF!</f>
        <v>#REF!</v>
      </c>
      <c r="AV69" s="2" t="e">
        <f>Справ!#REF!</f>
        <v>#REF!</v>
      </c>
      <c r="AW69" s="2" t="e">
        <f>Справ!#REF!</f>
        <v>#REF!</v>
      </c>
      <c r="AX69" s="2" t="e">
        <f>Справ!#REF!</f>
        <v>#REF!</v>
      </c>
    </row>
    <row r="70" spans="10:50" ht="12.75">
      <c r="J70" s="13" t="str">
        <f>RIGHT(J60,8)</f>
        <v>0</v>
      </c>
      <c r="K70" s="13" t="str">
        <f>LEFT(J70)</f>
        <v>0</v>
      </c>
      <c r="L70" s="13">
        <f>VALUE(K70)</f>
        <v>0</v>
      </c>
      <c r="M70" s="13" t="s">
        <v>249</v>
      </c>
      <c r="N70" s="13"/>
      <c r="O70" s="13"/>
      <c r="P70" s="23" t="str">
        <f>CONCATENATE(Q71,P68)</f>
        <v>   </v>
      </c>
      <c r="Q70" s="17"/>
      <c r="R70" s="17" t="str">
        <f>IF(L70=9,"девяносто ",S70)</f>
        <v> </v>
      </c>
      <c r="S70" s="17" t="str">
        <f>IF(L70=8,"восемьдесят ",T70)</f>
        <v> </v>
      </c>
      <c r="T70" s="17" t="str">
        <f>IF(L70=7,"семьдесят ",U70)</f>
        <v> </v>
      </c>
      <c r="U70" s="17" t="str">
        <f>IF(L70=6,"шестьдесят ",V70)</f>
        <v> </v>
      </c>
      <c r="V70" s="17" t="str">
        <f>IF(L70=5,"пятьдесят ",W70)</f>
        <v> </v>
      </c>
      <c r="W70" s="17" t="str">
        <f>IF(L70=4,"сорок ",X70)</f>
        <v> </v>
      </c>
      <c r="X70" s="17" t="str">
        <f>IF(L70=3,"тридцать ",Y70)</f>
        <v> </v>
      </c>
      <c r="Y70" s="17" t="str">
        <f>IF(L70=2,"двадцать ",Z70)</f>
        <v> </v>
      </c>
      <c r="Z70" s="17" t="str">
        <f>IF(L68=1,AA70,AB68)</f>
        <v> </v>
      </c>
      <c r="AA70" s="17" t="str">
        <f>IF(L69=9,"девять",AB70)</f>
        <v> </v>
      </c>
      <c r="AB70" s="17" t="str">
        <f>IF(L69=8,"девять",AC70)</f>
        <v> </v>
      </c>
      <c r="AC70" s="19" t="s">
        <v>241</v>
      </c>
      <c r="AD70" s="13"/>
      <c r="AE70" s="13"/>
      <c r="AF70" s="13"/>
      <c r="AG70" s="9"/>
      <c r="AH70" s="9"/>
      <c r="AI70" s="10"/>
      <c r="AJ70" s="10"/>
      <c r="AQ70" s="2">
        <f>Справ!A59</f>
        <v>120150</v>
      </c>
      <c r="AR70" s="2">
        <f>Справ!C59</f>
        <v>0</v>
      </c>
      <c r="AS70" s="2">
        <f>Справ!D59</f>
        <v>0</v>
      </c>
      <c r="AT70" s="2">
        <f>Справ!E59</f>
        <v>0</v>
      </c>
      <c r="AU70" s="2">
        <f>Справ!F59</f>
        <v>0</v>
      </c>
      <c r="AV70" s="2">
        <f>Справ!G59</f>
        <v>0</v>
      </c>
      <c r="AW70" s="2">
        <f>Справ!H59</f>
        <v>0</v>
      </c>
      <c r="AX70" s="2">
        <f>Справ!I59</f>
        <v>0</v>
      </c>
    </row>
    <row r="71" spans="10:50" ht="13.5" thickBot="1">
      <c r="J71" s="13" t="str">
        <f>RIGHT(J60,9)</f>
        <v>0</v>
      </c>
      <c r="K71" s="13" t="str">
        <f>LEFT(J71)</f>
        <v>0</v>
      </c>
      <c r="L71" s="13">
        <f>VALUE(K71)</f>
        <v>0</v>
      </c>
      <c r="M71" s="13" t="s">
        <v>250</v>
      </c>
      <c r="N71" s="13"/>
      <c r="O71" s="13"/>
      <c r="P71" s="20" t="str">
        <f>IF(L60&gt;6,P70," ")</f>
        <v> </v>
      </c>
      <c r="Q71" s="21" t="str">
        <f>IF(L60&gt;8,R71," ")</f>
        <v> </v>
      </c>
      <c r="R71" s="21" t="str">
        <f>IF(L71=9,"девятьсот ",S71)</f>
        <v> </v>
      </c>
      <c r="S71" s="21" t="str">
        <f>IF(L71=8,"восемьсот ",T71)</f>
        <v> </v>
      </c>
      <c r="T71" s="21" t="str">
        <f>IF(L71=7,"семьсот ",U71)</f>
        <v> </v>
      </c>
      <c r="U71" s="21" t="str">
        <f>IF(L71=6,"шестьсот ",V71)</f>
        <v> </v>
      </c>
      <c r="V71" s="21" t="str">
        <f>IF(L71=5,"пятьсот ",W71)</f>
        <v> </v>
      </c>
      <c r="W71" s="21" t="str">
        <f>IF(L71=4,"четыреста ",X71)</f>
        <v> </v>
      </c>
      <c r="X71" s="21" t="str">
        <f>IF(L71=3,"триста ",Y71)</f>
        <v> </v>
      </c>
      <c r="Y71" s="21" t="str">
        <f>IF(L71=2,"двести ",Z71)</f>
        <v> </v>
      </c>
      <c r="Z71" s="21" t="str">
        <f>IF(L71=1,"сто ",AA71)</f>
        <v> </v>
      </c>
      <c r="AA71" s="21" t="s">
        <v>241</v>
      </c>
      <c r="AB71" s="21"/>
      <c r="AC71" s="22"/>
      <c r="AD71" s="13"/>
      <c r="AE71" s="13"/>
      <c r="AF71" s="13"/>
      <c r="AG71" s="9"/>
      <c r="AH71" s="9"/>
      <c r="AI71" s="10"/>
      <c r="AJ71" s="10"/>
      <c r="AQ71" s="2">
        <f>Справ!A60</f>
        <v>120160</v>
      </c>
      <c r="AR71" s="2">
        <f>Справ!C60</f>
        <v>0</v>
      </c>
      <c r="AS71" s="2">
        <f>Справ!D60</f>
        <v>0</v>
      </c>
      <c r="AT71" s="2">
        <f>Справ!E60</f>
        <v>0</v>
      </c>
      <c r="AU71" s="2">
        <f>Справ!F60</f>
        <v>0</v>
      </c>
      <c r="AV71" s="2">
        <f>Справ!G60</f>
        <v>0</v>
      </c>
      <c r="AW71" s="2">
        <f>Справ!H60</f>
        <v>0</v>
      </c>
      <c r="AX71" s="2">
        <f>Справ!I60</f>
        <v>0</v>
      </c>
    </row>
    <row r="72" spans="10:50" ht="12.75">
      <c r="J72" s="13"/>
      <c r="K72" s="13"/>
      <c r="L72" s="13"/>
      <c r="M72" s="13"/>
      <c r="N72" s="13"/>
      <c r="O72" s="13"/>
      <c r="P72" s="14" t="str">
        <f>IF(L60=11,R73,Q72)</f>
        <v>  </v>
      </c>
      <c r="Q72" s="15" t="str">
        <f>IF(L74=1,R72,Q73)</f>
        <v>  </v>
      </c>
      <c r="R72" s="15" t="str">
        <f>IF(L73=9,"девятнадцать",S72)</f>
        <v>десять</v>
      </c>
      <c r="S72" s="15" t="str">
        <f>IF(L73=8,"восемнадцать",T72)</f>
        <v>десять</v>
      </c>
      <c r="T72" s="15" t="str">
        <f>IF(L73=7,"семнадцать",U72)</f>
        <v>десять</v>
      </c>
      <c r="U72" s="15" t="str">
        <f>IF(L73=6,"шестнадцать",V72)</f>
        <v>десять</v>
      </c>
      <c r="V72" s="15" t="str">
        <f>IF(L73=5,"пятнадцать",W72)</f>
        <v>десять</v>
      </c>
      <c r="W72" s="15" t="str">
        <f>IF(L73=4,"четырнадцать",X72)</f>
        <v>десять</v>
      </c>
      <c r="X72" s="15" t="str">
        <f>IF(L73=3,"тринадцать",Y72)</f>
        <v>десять</v>
      </c>
      <c r="Y72" s="15" t="str">
        <f>IF(L73=2,"двенадцать",Z72)</f>
        <v>десять</v>
      </c>
      <c r="Z72" s="15" t="str">
        <f>IF(L73=1,"одиннадцать",AA72)</f>
        <v>десять</v>
      </c>
      <c r="AA72" s="15" t="str">
        <f>IF(L73=0,"десять",AB72)</f>
        <v>десять</v>
      </c>
      <c r="AB72" s="15" t="s">
        <v>241</v>
      </c>
      <c r="AC72" s="16"/>
      <c r="AD72" s="13"/>
      <c r="AE72" s="13"/>
      <c r="AF72" s="13"/>
      <c r="AG72" s="9"/>
      <c r="AH72" s="9"/>
      <c r="AI72" s="10"/>
      <c r="AJ72" s="10"/>
      <c r="AQ72" s="2">
        <f>Справ!A61</f>
        <v>120180</v>
      </c>
      <c r="AR72" s="2">
        <f>Справ!C61</f>
        <v>0</v>
      </c>
      <c r="AS72" s="2">
        <f>Справ!D61</f>
        <v>0</v>
      </c>
      <c r="AT72" s="2">
        <f>Справ!E61</f>
        <v>0</v>
      </c>
      <c r="AU72" s="2">
        <f>Справ!F61</f>
        <v>0</v>
      </c>
      <c r="AV72" s="2">
        <f>Справ!G61</f>
        <v>0</v>
      </c>
      <c r="AW72" s="2">
        <f>Справ!H61</f>
        <v>0</v>
      </c>
      <c r="AX72" s="2">
        <f>Справ!I61</f>
        <v>0</v>
      </c>
    </row>
    <row r="73" spans="10:50" ht="12.75">
      <c r="J73" s="13" t="str">
        <f>RIGHT(J60,10)</f>
        <v>0</v>
      </c>
      <c r="K73" s="13" t="str">
        <f>LEFT(J73)</f>
        <v>0</v>
      </c>
      <c r="L73" s="13">
        <f>VALUE(K73)</f>
        <v>0</v>
      </c>
      <c r="M73" s="13" t="s">
        <v>251</v>
      </c>
      <c r="N73" s="13"/>
      <c r="O73" s="13"/>
      <c r="P73" s="18"/>
      <c r="Q73" s="17" t="str">
        <f>CONCATENATE(R74,R73)</f>
        <v>  </v>
      </c>
      <c r="R73" s="17" t="str">
        <f>IF(L73=9,"девять",S73)</f>
        <v> </v>
      </c>
      <c r="S73" s="17" t="str">
        <f>IF(L73=8,"восемь",T73)</f>
        <v> </v>
      </c>
      <c r="T73" s="17" t="str">
        <f>IF(L73=7,"семь",U73)</f>
        <v> </v>
      </c>
      <c r="U73" s="17" t="str">
        <f>IF(L73=6,"шесть",V73)</f>
        <v> </v>
      </c>
      <c r="V73" s="17" t="str">
        <f>IF(L73=5,"пять",W73)</f>
        <v> </v>
      </c>
      <c r="W73" s="17" t="str">
        <f>IF(L73=4,"четыре",X73)</f>
        <v> </v>
      </c>
      <c r="X73" s="17" t="str">
        <f>IF(L73=3,"три",Y73)</f>
        <v> </v>
      </c>
      <c r="Y73" s="17" t="str">
        <f>IF(L73=2,"два",Z73)</f>
        <v> </v>
      </c>
      <c r="Z73" s="17" t="str">
        <f>IF(L73=1,"один",AA73)</f>
        <v> </v>
      </c>
      <c r="AA73" s="17" t="str">
        <f>IF(L73=0," ",AB73)</f>
        <v> </v>
      </c>
      <c r="AB73" s="17" t="s">
        <v>241</v>
      </c>
      <c r="AC73" s="19"/>
      <c r="AD73" s="13"/>
      <c r="AE73" s="13"/>
      <c r="AF73" s="13"/>
      <c r="AG73" s="9"/>
      <c r="AH73" s="9"/>
      <c r="AI73" s="10"/>
      <c r="AJ73" s="10"/>
      <c r="AQ73" s="2">
        <f>Справ!A62</f>
        <v>120190</v>
      </c>
      <c r="AR73" s="2">
        <f>Справ!C62</f>
        <v>0</v>
      </c>
      <c r="AS73" s="2">
        <f>Справ!D62</f>
        <v>0</v>
      </c>
      <c r="AT73" s="2">
        <f>Справ!E62</f>
        <v>0</v>
      </c>
      <c r="AU73" s="2">
        <f>Справ!F62</f>
        <v>0</v>
      </c>
      <c r="AV73" s="2">
        <f>Справ!G62</f>
        <v>0</v>
      </c>
      <c r="AW73" s="2">
        <f>Справ!H62</f>
        <v>0</v>
      </c>
      <c r="AX73" s="2">
        <f>Справ!I62</f>
        <v>0</v>
      </c>
    </row>
    <row r="74" spans="10:50" ht="12.75">
      <c r="J74" s="13" t="str">
        <f>RIGHT(J60,11)</f>
        <v>0</v>
      </c>
      <c r="K74" s="13" t="str">
        <f>LEFT(J74)</f>
        <v>0</v>
      </c>
      <c r="L74" s="13">
        <f>VALUE(K74)</f>
        <v>0</v>
      </c>
      <c r="M74" s="13" t="s">
        <v>214</v>
      </c>
      <c r="N74" s="13"/>
      <c r="O74" s="13"/>
      <c r="P74" s="23" t="str">
        <f>CONCATENATE(Q75,P72)</f>
        <v>   </v>
      </c>
      <c r="Q74" s="17"/>
      <c r="R74" s="17" t="str">
        <f>IF(L74=9,"девяносто ",S74)</f>
        <v> </v>
      </c>
      <c r="S74" s="17" t="str">
        <f>IF(L74=8,"восемьдесят ",T74)</f>
        <v> </v>
      </c>
      <c r="T74" s="17" t="str">
        <f>IF(L74=7,"семьдесят ",U74)</f>
        <v> </v>
      </c>
      <c r="U74" s="17" t="str">
        <f>IF(L74=6,"шестьдесят ",V74)</f>
        <v> </v>
      </c>
      <c r="V74" s="17" t="str">
        <f>IF(L74=5,"пятьдесят ",W74)</f>
        <v> </v>
      </c>
      <c r="W74" s="17" t="str">
        <f>IF(L74=4,"сорок ",X74)</f>
        <v> </v>
      </c>
      <c r="X74" s="17" t="str">
        <f>IF(L74=3,"тридцать ",Y74)</f>
        <v> </v>
      </c>
      <c r="Y74" s="17" t="str">
        <f>IF(L74=2,"двадцать ",Z74)</f>
        <v> </v>
      </c>
      <c r="Z74" s="17" t="str">
        <f>IF(L72=1,AA74,AB72)</f>
        <v> </v>
      </c>
      <c r="AA74" s="17" t="str">
        <f>IF(L73=9,"девять",AB74)</f>
        <v> </v>
      </c>
      <c r="AB74" s="17" t="str">
        <f>IF(L73=8,"девять",AC74)</f>
        <v> </v>
      </c>
      <c r="AC74" s="19" t="s">
        <v>241</v>
      </c>
      <c r="AD74" s="13"/>
      <c r="AE74" s="13"/>
      <c r="AF74" s="13"/>
      <c r="AG74" s="9"/>
      <c r="AH74" s="9"/>
      <c r="AI74" s="10"/>
      <c r="AJ74" s="10"/>
      <c r="AQ74" s="2" t="e">
        <f>Справ!#REF!</f>
        <v>#REF!</v>
      </c>
      <c r="AR74" s="2" t="e">
        <f>Справ!#REF!</f>
        <v>#REF!</v>
      </c>
      <c r="AS74" s="2" t="e">
        <f>Справ!#REF!</f>
        <v>#REF!</v>
      </c>
      <c r="AT74" s="2" t="e">
        <f>Справ!#REF!</f>
        <v>#REF!</v>
      </c>
      <c r="AU74" s="2" t="e">
        <f>Справ!#REF!</f>
        <v>#REF!</v>
      </c>
      <c r="AV74" s="2" t="e">
        <f>Справ!#REF!</f>
        <v>#REF!</v>
      </c>
      <c r="AW74" s="2" t="e">
        <f>Справ!#REF!</f>
        <v>#REF!</v>
      </c>
      <c r="AX74" s="2" t="e">
        <f>Справ!#REF!</f>
        <v>#REF!</v>
      </c>
    </row>
    <row r="75" spans="10:50" ht="13.5" thickBot="1">
      <c r="J75" s="13" t="str">
        <f>RIGHT(J60,12)</f>
        <v>0</v>
      </c>
      <c r="K75" s="13" t="str">
        <f>LEFT(J75)</f>
        <v>0</v>
      </c>
      <c r="L75" s="13">
        <f>VALUE(K75)</f>
        <v>0</v>
      </c>
      <c r="M75" s="13" t="s">
        <v>252</v>
      </c>
      <c r="N75" s="13"/>
      <c r="O75" s="13"/>
      <c r="P75" s="20" t="str">
        <f>IF(L60&gt;9,P74," ")</f>
        <v> </v>
      </c>
      <c r="Q75" s="21" t="str">
        <f>IF(L60&gt;11,R75," ")</f>
        <v> </v>
      </c>
      <c r="R75" s="21" t="str">
        <f>IF(L75=9,"девятьсот ",S75)</f>
        <v> </v>
      </c>
      <c r="S75" s="21" t="str">
        <f>IF(L75=8,"восемьсот ",T75)</f>
        <v> </v>
      </c>
      <c r="T75" s="21" t="str">
        <f>IF(L75=7,"семьсот ",U75)</f>
        <v> </v>
      </c>
      <c r="U75" s="21" t="str">
        <f>IF(L75=6,"шестьсот ",V75)</f>
        <v> </v>
      </c>
      <c r="V75" s="21" t="str">
        <f>IF(L75=5,"пятьсот ",W75)</f>
        <v> </v>
      </c>
      <c r="W75" s="21" t="str">
        <f>IF(L75=4,"четыреста ",X75)</f>
        <v> </v>
      </c>
      <c r="X75" s="21" t="str">
        <f>IF(L75=3,"триста ",Y75)</f>
        <v> </v>
      </c>
      <c r="Y75" s="21" t="str">
        <f>IF(L75=2,"двести ",Z75)</f>
        <v> </v>
      </c>
      <c r="Z75" s="21" t="str">
        <f>IF(L75=1,"сто ",AA75)</f>
        <v> </v>
      </c>
      <c r="AA75" s="21" t="s">
        <v>241</v>
      </c>
      <c r="AB75" s="21"/>
      <c r="AC75" s="22"/>
      <c r="AD75" s="13"/>
      <c r="AE75" s="13"/>
      <c r="AF75" s="13"/>
      <c r="AG75" s="9"/>
      <c r="AH75" s="9"/>
      <c r="AI75" s="10"/>
      <c r="AJ75" s="10"/>
      <c r="AQ75" s="2">
        <f>Справ!A63</f>
        <v>120200</v>
      </c>
      <c r="AR75" s="2">
        <f>Справ!C63</f>
        <v>0</v>
      </c>
      <c r="AS75" s="2">
        <f>Справ!D63</f>
        <v>0</v>
      </c>
      <c r="AT75" s="2">
        <f>Справ!E63</f>
        <v>0</v>
      </c>
      <c r="AU75" s="2">
        <f>Справ!F63</f>
        <v>0</v>
      </c>
      <c r="AV75" s="2">
        <f>Справ!G63</f>
        <v>0</v>
      </c>
      <c r="AW75" s="2">
        <f>Справ!H63</f>
        <v>0</v>
      </c>
      <c r="AX75" s="2">
        <f>Справ!I63</f>
        <v>0</v>
      </c>
    </row>
    <row r="76" spans="10:50" ht="12.75">
      <c r="J76" s="13"/>
      <c r="K76" s="13"/>
      <c r="L76" s="13"/>
      <c r="M76" s="13"/>
      <c r="N76" s="13"/>
      <c r="O76" s="13"/>
      <c r="P76" s="13"/>
      <c r="Q76" s="13"/>
      <c r="R76" s="13"/>
      <c r="S76" s="13"/>
      <c r="T76" s="13"/>
      <c r="U76" s="13"/>
      <c r="V76" s="13"/>
      <c r="W76" s="13"/>
      <c r="X76" s="13"/>
      <c r="Y76" s="13"/>
      <c r="Z76" s="13"/>
      <c r="AA76" s="13"/>
      <c r="AB76" s="13"/>
      <c r="AC76" s="13"/>
      <c r="AD76" s="13"/>
      <c r="AE76" s="13"/>
      <c r="AF76" s="13"/>
      <c r="AG76" s="9"/>
      <c r="AH76" s="9"/>
      <c r="AI76" s="10"/>
      <c r="AJ76" s="10"/>
      <c r="AQ76" s="2">
        <f>Справ!A64</f>
        <v>120400</v>
      </c>
      <c r="AR76" s="2">
        <f>Справ!C64</f>
        <v>0</v>
      </c>
      <c r="AS76" s="2">
        <f>Справ!D64</f>
        <v>0</v>
      </c>
      <c r="AT76" s="2">
        <f>Справ!E64</f>
        <v>0</v>
      </c>
      <c r="AU76" s="2">
        <f>Справ!F64</f>
        <v>0</v>
      </c>
      <c r="AV76" s="2">
        <f>Справ!G64</f>
        <v>0</v>
      </c>
      <c r="AW76" s="2">
        <f>Справ!H64</f>
        <v>0</v>
      </c>
      <c r="AX76" s="2">
        <f>Справ!I64</f>
        <v>0</v>
      </c>
    </row>
    <row r="77" spans="10:50" ht="13.5" thickBot="1">
      <c r="J77" s="24" t="str">
        <f>CONCATENATE(J99,L97)</f>
        <v>Рублей 00 копеек</v>
      </c>
      <c r="K77" s="25"/>
      <c r="L77" s="25"/>
      <c r="M77" s="25"/>
      <c r="N77" s="25"/>
      <c r="O77" s="25"/>
      <c r="P77" s="13"/>
      <c r="Q77" s="13"/>
      <c r="R77" s="13"/>
      <c r="S77" s="13"/>
      <c r="T77" s="13"/>
      <c r="U77" s="13"/>
      <c r="V77" s="13"/>
      <c r="W77" s="13"/>
      <c r="X77" s="13"/>
      <c r="Y77" s="13"/>
      <c r="Z77" s="13"/>
      <c r="AA77" s="13"/>
      <c r="AB77" s="13"/>
      <c r="AC77" s="13"/>
      <c r="AD77" s="13"/>
      <c r="AE77" s="13"/>
      <c r="AF77" s="13"/>
      <c r="AG77" s="9"/>
      <c r="AH77" s="9"/>
      <c r="AI77" s="10"/>
      <c r="AJ77" s="10"/>
      <c r="AQ77" s="2">
        <f>Справ!A65</f>
        <v>120410</v>
      </c>
      <c r="AR77" s="2">
        <f>Справ!C65</f>
        <v>0</v>
      </c>
      <c r="AS77" s="2">
        <f>Справ!D65</f>
        <v>0</v>
      </c>
      <c r="AT77" s="2">
        <f>Справ!E65</f>
        <v>0</v>
      </c>
      <c r="AU77" s="2">
        <f>Справ!F65</f>
        <v>0</v>
      </c>
      <c r="AV77" s="2">
        <f>Справ!G65</f>
        <v>0</v>
      </c>
      <c r="AW77" s="2">
        <f>Справ!H65</f>
        <v>0</v>
      </c>
      <c r="AX77" s="2">
        <f>Справ!I65</f>
        <v>0</v>
      </c>
    </row>
    <row r="78" spans="10:50" ht="12.75">
      <c r="J78" s="26">
        <f>C6</f>
        <v>0</v>
      </c>
      <c r="K78" s="13"/>
      <c r="L78" s="13">
        <f>VALUE(J62)</f>
        <v>0</v>
      </c>
      <c r="M78" s="13"/>
      <c r="N78" s="13"/>
      <c r="O78" s="13"/>
      <c r="P78" s="27" t="str">
        <f>IF(L78&gt;10,Q79,Q80)</f>
        <v> рублей </v>
      </c>
      <c r="Q78" s="15" t="s">
        <v>253</v>
      </c>
      <c r="R78" s="15"/>
      <c r="S78" s="15"/>
      <c r="T78" s="15"/>
      <c r="U78" s="15"/>
      <c r="V78" s="15"/>
      <c r="W78" s="16"/>
      <c r="X78" s="13"/>
      <c r="Y78" s="13"/>
      <c r="Z78" s="13"/>
      <c r="AA78" s="13"/>
      <c r="AB78" s="13"/>
      <c r="AC78" s="13"/>
      <c r="AD78" s="13"/>
      <c r="AE78" s="13"/>
      <c r="AF78" s="13"/>
      <c r="AG78" s="9"/>
      <c r="AH78" s="9"/>
      <c r="AI78" s="10"/>
      <c r="AJ78" s="10"/>
      <c r="AQ78" s="2" t="e">
        <f>Справ!#REF!</f>
        <v>#REF!</v>
      </c>
      <c r="AR78" s="2" t="e">
        <f>Справ!#REF!</f>
        <v>#REF!</v>
      </c>
      <c r="AS78" s="2" t="e">
        <f>Справ!#REF!</f>
        <v>#REF!</v>
      </c>
      <c r="AT78" s="2" t="e">
        <f>Справ!#REF!</f>
        <v>#REF!</v>
      </c>
      <c r="AU78" s="2" t="e">
        <f>Справ!#REF!</f>
        <v>#REF!</v>
      </c>
      <c r="AV78" s="2" t="e">
        <f>Справ!#REF!</f>
        <v>#REF!</v>
      </c>
      <c r="AW78" s="2" t="e">
        <f>Справ!#REF!</f>
        <v>#REF!</v>
      </c>
      <c r="AX78" s="2" t="e">
        <f>Справ!#REF!</f>
        <v>#REF!</v>
      </c>
    </row>
    <row r="79" spans="10:50" ht="12.75">
      <c r="J79" t="str">
        <f>CONCATENATE(J60,"-",J91)</f>
        <v>0-00</v>
      </c>
      <c r="K79" s="44"/>
      <c r="L79" s="13"/>
      <c r="M79" s="13"/>
      <c r="N79" s="13"/>
      <c r="O79" s="13"/>
      <c r="P79" s="18"/>
      <c r="Q79" s="17" t="str">
        <f>IF(L78&lt;20,Q78,Q80)</f>
        <v> рублей </v>
      </c>
      <c r="R79" s="17"/>
      <c r="S79" s="17"/>
      <c r="T79" s="17"/>
      <c r="U79" s="17"/>
      <c r="V79" s="17"/>
      <c r="W79" s="19"/>
      <c r="X79" s="13"/>
      <c r="Y79" s="13"/>
      <c r="Z79" s="13"/>
      <c r="AA79" s="13"/>
      <c r="AB79" s="13"/>
      <c r="AC79" s="13"/>
      <c r="AD79" s="13"/>
      <c r="AE79" s="13"/>
      <c r="AF79" s="13"/>
      <c r="AG79" s="9"/>
      <c r="AH79" s="9"/>
      <c r="AI79" s="10"/>
      <c r="AJ79" s="10"/>
      <c r="AQ79" s="2" t="e">
        <f>Справ!#REF!</f>
        <v>#REF!</v>
      </c>
      <c r="AR79" s="2" t="e">
        <f>Справ!#REF!</f>
        <v>#REF!</v>
      </c>
      <c r="AS79" s="2" t="e">
        <f>Справ!#REF!</f>
        <v>#REF!</v>
      </c>
      <c r="AT79" s="2" t="e">
        <f>Справ!#REF!</f>
        <v>#REF!</v>
      </c>
      <c r="AU79" s="2" t="e">
        <f>Справ!#REF!</f>
        <v>#REF!</v>
      </c>
      <c r="AV79" s="2" t="e">
        <f>Справ!#REF!</f>
        <v>#REF!</v>
      </c>
      <c r="AW79" s="2" t="e">
        <f>Справ!#REF!</f>
        <v>#REF!</v>
      </c>
      <c r="AX79" s="2" t="e">
        <f>Справ!#REF!</f>
        <v>#REF!</v>
      </c>
    </row>
    <row r="80" spans="10:50" ht="13.5" thickBot="1">
      <c r="J80" s="13"/>
      <c r="K80" s="13">
        <v>0</v>
      </c>
      <c r="L80" s="13"/>
      <c r="M80" s="13"/>
      <c r="N80" s="13"/>
      <c r="O80" s="13"/>
      <c r="P80" s="29"/>
      <c r="Q80" s="21" t="str">
        <f>IF(L61=1," рубль ",R80)</f>
        <v> рублей </v>
      </c>
      <c r="R80" s="21" t="str">
        <f>IF(L61=2," рубля ",S80)</f>
        <v> рублей </v>
      </c>
      <c r="S80" s="21" t="str">
        <f>IF(L61=3," рубля ",T80)</f>
        <v> рублей </v>
      </c>
      <c r="T80" s="21" t="str">
        <f>IF(L61=4," рубля ",U80)</f>
        <v> рублей </v>
      </c>
      <c r="U80" s="21" t="str">
        <f>IF(L61&gt;4," рублей ",V80)</f>
        <v> рублей </v>
      </c>
      <c r="V80" s="21" t="str">
        <f>IF(L61=0," рублей ",W80)</f>
        <v> рублей </v>
      </c>
      <c r="W80" s="22"/>
      <c r="X80" s="13"/>
      <c r="Y80" s="13"/>
      <c r="Z80" s="13"/>
      <c r="AA80" s="13"/>
      <c r="AB80" s="13"/>
      <c r="AC80" s="13"/>
      <c r="AD80" s="13"/>
      <c r="AE80" s="13"/>
      <c r="AF80" s="13"/>
      <c r="AG80" s="9"/>
      <c r="AH80" s="9"/>
      <c r="AI80" s="10"/>
      <c r="AJ80" s="10"/>
      <c r="AQ80" s="2" t="e">
        <f>Справ!#REF!</f>
        <v>#REF!</v>
      </c>
      <c r="AR80" s="2" t="e">
        <f>Справ!#REF!</f>
        <v>#REF!</v>
      </c>
      <c r="AS80" s="2" t="e">
        <f>Справ!#REF!</f>
        <v>#REF!</v>
      </c>
      <c r="AT80" s="2" t="e">
        <f>Справ!#REF!</f>
        <v>#REF!</v>
      </c>
      <c r="AU80" s="2" t="e">
        <f>Справ!#REF!</f>
        <v>#REF!</v>
      </c>
      <c r="AV80" s="2" t="e">
        <f>Справ!#REF!</f>
        <v>#REF!</v>
      </c>
      <c r="AW80" s="2" t="e">
        <f>Справ!#REF!</f>
        <v>#REF!</v>
      </c>
      <c r="AX80" s="2" t="e">
        <f>Справ!#REF!</f>
        <v>#REF!</v>
      </c>
    </row>
    <row r="81" spans="10:50" ht="12.75">
      <c r="J81" s="13" t="str">
        <f>LEFT(J66,2)</f>
        <v>0</v>
      </c>
      <c r="K81" s="13">
        <f>IF(L60&gt;4,J81,K80)</f>
        <v>0</v>
      </c>
      <c r="L81" s="13">
        <f>VALUE(K81)</f>
        <v>0</v>
      </c>
      <c r="M81" s="13"/>
      <c r="N81" s="13"/>
      <c r="O81" s="13"/>
      <c r="P81" s="30" t="str">
        <f>IF(L81&gt;10,Q82,Q83)</f>
        <v> тысяч </v>
      </c>
      <c r="Q81" s="15" t="s">
        <v>254</v>
      </c>
      <c r="R81" s="15"/>
      <c r="S81" s="15"/>
      <c r="T81" s="15"/>
      <c r="U81" s="15"/>
      <c r="V81" s="15"/>
      <c r="W81" s="16"/>
      <c r="X81" s="13"/>
      <c r="Y81" s="13"/>
      <c r="Z81" s="13"/>
      <c r="AA81" s="13"/>
      <c r="AB81" s="13"/>
      <c r="AC81" s="13"/>
      <c r="AD81" s="13"/>
      <c r="AE81" s="13"/>
      <c r="AF81" s="13"/>
      <c r="AG81" s="9"/>
      <c r="AH81" s="9"/>
      <c r="AI81" s="10"/>
      <c r="AJ81" s="10"/>
      <c r="AQ81" s="2" t="e">
        <f>Справ!#REF!</f>
        <v>#REF!</v>
      </c>
      <c r="AR81" s="2" t="e">
        <f>Справ!#REF!</f>
        <v>#REF!</v>
      </c>
      <c r="AS81" s="2" t="e">
        <f>Справ!#REF!</f>
        <v>#REF!</v>
      </c>
      <c r="AT81" s="2" t="e">
        <f>Справ!#REF!</f>
        <v>#REF!</v>
      </c>
      <c r="AU81" s="2" t="e">
        <f>Справ!#REF!</f>
        <v>#REF!</v>
      </c>
      <c r="AV81" s="2" t="e">
        <f>Справ!#REF!</f>
        <v>#REF!</v>
      </c>
      <c r="AW81" s="2" t="e">
        <f>Справ!#REF!</f>
        <v>#REF!</v>
      </c>
      <c r="AX81" s="2" t="e">
        <f>Справ!#REF!</f>
        <v>#REF!</v>
      </c>
    </row>
    <row r="82" spans="10:50" ht="18">
      <c r="J82" s="13" t="str">
        <f>LEFT(J67,3)</f>
        <v>0</v>
      </c>
      <c r="K82" s="13"/>
      <c r="L82" s="13">
        <f>VALUE(J82)</f>
        <v>0</v>
      </c>
      <c r="M82" s="31"/>
      <c r="N82" s="13"/>
      <c r="O82" s="13"/>
      <c r="P82" s="23" t="str">
        <f>IF(L60&gt;3,P83," ")</f>
        <v> </v>
      </c>
      <c r="Q82" s="17" t="str">
        <f>IF(L81&lt;20,Q81,Q83)</f>
        <v> тысяч  </v>
      </c>
      <c r="R82" s="17"/>
      <c r="S82" s="17"/>
      <c r="T82" s="17"/>
      <c r="U82" s="17"/>
      <c r="V82" s="17"/>
      <c r="W82" s="19"/>
      <c r="X82" s="13"/>
      <c r="Y82" s="13"/>
      <c r="Z82" s="13"/>
      <c r="AA82" s="13"/>
      <c r="AB82" s="13"/>
      <c r="AC82" s="13"/>
      <c r="AD82" s="13"/>
      <c r="AE82" s="13"/>
      <c r="AF82" s="13"/>
      <c r="AG82" s="9"/>
      <c r="AH82" s="9"/>
      <c r="AI82" s="10"/>
      <c r="AJ82" s="10"/>
      <c r="AQ82" s="2" t="e">
        <f>Справ!#REF!</f>
        <v>#REF!</v>
      </c>
      <c r="AR82" s="2" t="e">
        <f>Справ!#REF!</f>
        <v>#REF!</v>
      </c>
      <c r="AS82" s="2" t="e">
        <f>Справ!#REF!</f>
        <v>#REF!</v>
      </c>
      <c r="AT82" s="2" t="e">
        <f>Справ!#REF!</f>
        <v>#REF!</v>
      </c>
      <c r="AU82" s="2" t="e">
        <f>Справ!#REF!</f>
        <v>#REF!</v>
      </c>
      <c r="AV82" s="2" t="e">
        <f>Справ!#REF!</f>
        <v>#REF!</v>
      </c>
      <c r="AW82" s="2" t="e">
        <f>Справ!#REF!</f>
        <v>#REF!</v>
      </c>
      <c r="AX82" s="2" t="e">
        <f>Справ!#REF!</f>
        <v>#REF!</v>
      </c>
    </row>
    <row r="83" spans="10:50" ht="13.5" thickBot="1">
      <c r="J83" s="13"/>
      <c r="K83" s="13">
        <v>0</v>
      </c>
      <c r="L83" s="13"/>
      <c r="M83" s="13"/>
      <c r="N83" s="13"/>
      <c r="O83" s="13"/>
      <c r="P83" s="32" t="str">
        <f>IF(L82=0," ",P81)</f>
        <v> </v>
      </c>
      <c r="Q83" s="21" t="str">
        <f>IF(L65=1," тысяча ",R83)</f>
        <v> тысяч </v>
      </c>
      <c r="R83" s="21" t="str">
        <f>IF(L65=2," тысячи ",S83)</f>
        <v> тысяч </v>
      </c>
      <c r="S83" s="21" t="str">
        <f>IF(L65=3," тысячи ",T83)</f>
        <v> тысяч </v>
      </c>
      <c r="T83" s="21" t="str">
        <f>IF(L65=4," тысячи ",U83)</f>
        <v> тысяч </v>
      </c>
      <c r="U83" s="21" t="str">
        <f>IF(L65&gt;4," тысяч ",V83)</f>
        <v> тысяч </v>
      </c>
      <c r="V83" s="21" t="str">
        <f>IF(L65=0," тысяч ",W83)</f>
        <v> тысяч </v>
      </c>
      <c r="W83" s="22"/>
      <c r="X83" s="13"/>
      <c r="Y83" s="13"/>
      <c r="Z83" s="13"/>
      <c r="AA83" s="13"/>
      <c r="AB83" s="13"/>
      <c r="AC83" s="13"/>
      <c r="AD83" s="13"/>
      <c r="AE83" s="13"/>
      <c r="AF83" s="13"/>
      <c r="AG83" s="9"/>
      <c r="AH83" s="9"/>
      <c r="AI83" s="10"/>
      <c r="AJ83" s="10"/>
      <c r="AQ83" s="2">
        <f>Справ!A66</f>
        <v>120430</v>
      </c>
      <c r="AR83" s="2">
        <f>Справ!C66</f>
        <v>0</v>
      </c>
      <c r="AS83" s="2">
        <f>Справ!D66</f>
        <v>0</v>
      </c>
      <c r="AT83" s="2">
        <f>Справ!E66</f>
        <v>0</v>
      </c>
      <c r="AU83" s="2">
        <f>Справ!F66</f>
        <v>0</v>
      </c>
      <c r="AV83" s="2">
        <f>Справ!G66</f>
        <v>0</v>
      </c>
      <c r="AW83" s="2">
        <f>Справ!H66</f>
        <v>0</v>
      </c>
      <c r="AX83" s="2">
        <f>Справ!I66</f>
        <v>0</v>
      </c>
    </row>
    <row r="84" spans="10:50" ht="12.75">
      <c r="J84" s="13" t="str">
        <f>LEFT(J70,2)</f>
        <v>0</v>
      </c>
      <c r="K84" s="13">
        <f>IF(L60&gt;7,J84,K83)</f>
        <v>0</v>
      </c>
      <c r="L84" s="13">
        <f>VALUE(K84)</f>
        <v>0</v>
      </c>
      <c r="M84" s="13"/>
      <c r="N84" s="13"/>
      <c r="O84" s="13"/>
      <c r="P84" s="30" t="str">
        <f>IF(L84&gt;10,Q85,Q86)</f>
        <v> миллионов </v>
      </c>
      <c r="Q84" s="15" t="s">
        <v>255</v>
      </c>
      <c r="R84" s="15"/>
      <c r="S84" s="15"/>
      <c r="T84" s="15"/>
      <c r="U84" s="15"/>
      <c r="V84" s="15"/>
      <c r="W84" s="16"/>
      <c r="X84" s="13"/>
      <c r="Y84" s="13"/>
      <c r="Z84" s="13"/>
      <c r="AA84" s="13"/>
      <c r="AB84" s="13"/>
      <c r="AC84" s="13"/>
      <c r="AD84" s="13"/>
      <c r="AE84" s="13"/>
      <c r="AF84" s="13"/>
      <c r="AG84" s="9"/>
      <c r="AH84" s="9"/>
      <c r="AI84" s="10"/>
      <c r="AJ84" s="10"/>
      <c r="AQ84" s="2" t="str">
        <f>Справ!A67</f>
        <v>                      </v>
      </c>
      <c r="AR84" s="2">
        <f>Справ!C67</f>
        <v>0</v>
      </c>
      <c r="AS84" s="2">
        <f>Справ!D67</f>
        <v>0</v>
      </c>
      <c r="AT84" s="2">
        <f>Справ!E67</f>
        <v>0</v>
      </c>
      <c r="AU84" s="2">
        <f>Справ!F67</f>
        <v>0</v>
      </c>
      <c r="AV84" s="2">
        <f>Справ!G67</f>
        <v>0</v>
      </c>
      <c r="AW84" s="2">
        <f>Справ!H67</f>
        <v>0</v>
      </c>
      <c r="AX84" s="2">
        <f>Справ!I67</f>
        <v>0</v>
      </c>
    </row>
    <row r="85" spans="10:50" ht="12.75">
      <c r="J85" s="13" t="str">
        <f>LEFT(J71,3)</f>
        <v>0</v>
      </c>
      <c r="K85" s="13"/>
      <c r="L85" s="13">
        <f>VALUE(J85)</f>
        <v>0</v>
      </c>
      <c r="M85" s="13"/>
      <c r="N85" s="13"/>
      <c r="O85" s="13"/>
      <c r="P85" s="23" t="str">
        <f>IF(L60&gt;6,P86," ")</f>
        <v> </v>
      </c>
      <c r="Q85" s="17" t="str">
        <f>IF(L84&lt;20,Q84,Q86)</f>
        <v> миллионов </v>
      </c>
      <c r="R85" s="17"/>
      <c r="S85" s="17"/>
      <c r="T85" s="17"/>
      <c r="U85" s="17"/>
      <c r="V85" s="17"/>
      <c r="W85" s="19"/>
      <c r="X85" s="13"/>
      <c r="Y85" s="13"/>
      <c r="Z85" s="13"/>
      <c r="AA85" s="13"/>
      <c r="AB85" s="13"/>
      <c r="AC85" s="13"/>
      <c r="AD85" s="13"/>
      <c r="AE85" s="13"/>
      <c r="AF85" s="13"/>
      <c r="AG85" s="9"/>
      <c r="AH85" s="9"/>
      <c r="AI85" s="10"/>
      <c r="AJ85" s="10"/>
      <c r="AQ85" s="2">
        <f>Справ!A68</f>
        <v>120440</v>
      </c>
      <c r="AR85" s="2">
        <f>Справ!C68</f>
        <v>0</v>
      </c>
      <c r="AS85" s="2">
        <f>Справ!D68</f>
        <v>0</v>
      </c>
      <c r="AT85" s="2">
        <f>Справ!E68</f>
        <v>0</v>
      </c>
      <c r="AU85" s="2">
        <f>Справ!F68</f>
        <v>0</v>
      </c>
      <c r="AV85" s="2">
        <f>Справ!G68</f>
        <v>0</v>
      </c>
      <c r="AW85" s="2">
        <f>Справ!H68</f>
        <v>0</v>
      </c>
      <c r="AX85" s="2">
        <f>Справ!I68</f>
        <v>0</v>
      </c>
    </row>
    <row r="86" spans="10:50" ht="13.5" thickBot="1">
      <c r="J86" s="13"/>
      <c r="K86" s="13"/>
      <c r="L86" s="13"/>
      <c r="M86" s="13"/>
      <c r="N86" s="13"/>
      <c r="O86" s="13"/>
      <c r="P86" s="32" t="str">
        <f>IF(L85=0," ",P84)</f>
        <v> </v>
      </c>
      <c r="Q86" s="21" t="str">
        <f>IF(L69=1," миллион ",R86)</f>
        <v> миллионов </v>
      </c>
      <c r="R86" s="21" t="str">
        <f>IF(L69=2," миллиона ",S86)</f>
        <v> миллионов </v>
      </c>
      <c r="S86" s="21" t="str">
        <f>IF(L69=3," миллиона ",T86)</f>
        <v> миллионов </v>
      </c>
      <c r="T86" s="21" t="str">
        <f>IF(L69=4," миллиона ",U86)</f>
        <v> миллионов </v>
      </c>
      <c r="U86" s="21" t="str">
        <f>IF(L69&gt;4," миллионов ",V86)</f>
        <v> миллионов </v>
      </c>
      <c r="V86" s="21" t="str">
        <f>IF(L69=0," миллионов ",W86)</f>
        <v> миллионов </v>
      </c>
      <c r="W86" s="22" t="s">
        <v>241</v>
      </c>
      <c r="X86" s="13"/>
      <c r="Y86" s="13"/>
      <c r="Z86" s="13"/>
      <c r="AA86" s="13"/>
      <c r="AB86" s="13"/>
      <c r="AC86" s="13"/>
      <c r="AD86" s="13"/>
      <c r="AE86" s="13"/>
      <c r="AF86" s="13"/>
      <c r="AG86" s="9"/>
      <c r="AH86" s="9"/>
      <c r="AI86" s="10"/>
      <c r="AJ86" s="10"/>
      <c r="AQ86" s="2">
        <f>Справ!A69</f>
        <v>130100</v>
      </c>
      <c r="AR86" s="2">
        <f>Справ!C69</f>
        <v>0</v>
      </c>
      <c r="AS86" s="2">
        <f>Справ!D69</f>
        <v>0</v>
      </c>
      <c r="AT86" s="2">
        <f>Справ!E69</f>
        <v>0</v>
      </c>
      <c r="AU86" s="2">
        <f>Справ!F69</f>
        <v>0</v>
      </c>
      <c r="AV86" s="2">
        <f>Справ!G69</f>
        <v>0</v>
      </c>
      <c r="AW86" s="2">
        <f>Справ!H69</f>
        <v>0</v>
      </c>
      <c r="AX86" s="2">
        <f>Справ!I69</f>
        <v>0</v>
      </c>
    </row>
    <row r="87" spans="10:50" ht="12.75">
      <c r="J87" s="13"/>
      <c r="K87" s="13"/>
      <c r="L87" s="13"/>
      <c r="M87" s="13"/>
      <c r="N87" s="13"/>
      <c r="O87" s="13"/>
      <c r="P87" s="13"/>
      <c r="Q87" s="13"/>
      <c r="R87" s="13"/>
      <c r="S87" s="13"/>
      <c r="T87" s="13"/>
      <c r="U87" s="13"/>
      <c r="V87" s="13"/>
      <c r="W87" s="13"/>
      <c r="X87" s="13"/>
      <c r="Y87" s="13"/>
      <c r="Z87" s="13"/>
      <c r="AA87" s="13"/>
      <c r="AB87" s="13"/>
      <c r="AC87" s="13"/>
      <c r="AD87" s="13"/>
      <c r="AE87" s="13"/>
      <c r="AF87" s="13"/>
      <c r="AG87" s="9"/>
      <c r="AH87" s="9"/>
      <c r="AI87" s="10"/>
      <c r="AJ87" s="10"/>
      <c r="AQ87" s="2">
        <f>Справ!A70</f>
        <v>130110</v>
      </c>
      <c r="AR87" s="2">
        <f>Справ!C70</f>
        <v>0</v>
      </c>
      <c r="AS87" s="2">
        <f>Справ!D70</f>
        <v>0</v>
      </c>
      <c r="AT87" s="2">
        <f>Справ!E70</f>
        <v>0</v>
      </c>
      <c r="AU87" s="2">
        <f>Справ!F70</f>
        <v>0</v>
      </c>
      <c r="AV87" s="2">
        <f>Справ!G70</f>
        <v>0</v>
      </c>
      <c r="AW87" s="2">
        <f>Справ!H70</f>
        <v>0</v>
      </c>
      <c r="AX87" s="2">
        <f>Справ!I70</f>
        <v>0</v>
      </c>
    </row>
    <row r="88" spans="10:50" ht="12.75">
      <c r="J88" s="13"/>
      <c r="K88" s="13"/>
      <c r="L88" s="13"/>
      <c r="M88" s="13"/>
      <c r="N88" s="13"/>
      <c r="O88" s="13"/>
      <c r="P88" s="13"/>
      <c r="Q88" s="13"/>
      <c r="R88" s="13"/>
      <c r="S88" s="13"/>
      <c r="T88" s="13"/>
      <c r="U88" s="13"/>
      <c r="V88" s="13"/>
      <c r="W88" s="13"/>
      <c r="X88" s="13"/>
      <c r="Y88" s="13"/>
      <c r="Z88" s="13"/>
      <c r="AA88" s="13"/>
      <c r="AB88" s="13"/>
      <c r="AC88" s="13"/>
      <c r="AD88" s="13"/>
      <c r="AE88" s="13"/>
      <c r="AF88" s="13"/>
      <c r="AG88" s="9"/>
      <c r="AH88" s="9"/>
      <c r="AI88" s="10"/>
      <c r="AJ88" s="10"/>
      <c r="AQ88" s="2" t="str">
        <f>Справ!A71</f>
        <v>                      </v>
      </c>
      <c r="AR88" s="2">
        <f>Справ!C71</f>
        <v>0</v>
      </c>
      <c r="AS88" s="2">
        <f>Справ!D71</f>
        <v>0</v>
      </c>
      <c r="AT88" s="2">
        <f>Справ!E71</f>
        <v>0</v>
      </c>
      <c r="AU88" s="2">
        <f>Справ!F71</f>
        <v>0</v>
      </c>
      <c r="AV88" s="2">
        <f>Справ!G71</f>
        <v>0</v>
      </c>
      <c r="AW88" s="2">
        <f>Справ!H71</f>
        <v>0</v>
      </c>
      <c r="AX88" s="2">
        <f>Справ!I71</f>
        <v>0</v>
      </c>
    </row>
    <row r="89" spans="10:50" ht="12.75">
      <c r="J89" s="13"/>
      <c r="K89" s="13"/>
      <c r="L89" s="13"/>
      <c r="M89" s="13"/>
      <c r="N89" s="13"/>
      <c r="O89" s="13"/>
      <c r="P89" s="13"/>
      <c r="Q89" s="13"/>
      <c r="R89" s="13"/>
      <c r="S89" s="13"/>
      <c r="T89" s="13"/>
      <c r="U89" s="13"/>
      <c r="V89" s="13"/>
      <c r="W89" s="13"/>
      <c r="X89" s="13"/>
      <c r="Y89" s="13"/>
      <c r="Z89" s="13"/>
      <c r="AA89" s="13"/>
      <c r="AB89" s="13"/>
      <c r="AC89" s="13"/>
      <c r="AD89" s="13"/>
      <c r="AE89" s="13"/>
      <c r="AF89" s="13"/>
      <c r="AG89" s="9"/>
      <c r="AH89" s="9"/>
      <c r="AI89" s="10"/>
      <c r="AJ89" s="10"/>
      <c r="AQ89" s="2">
        <f>Справ!A72</f>
        <v>130120</v>
      </c>
      <c r="AR89" s="2">
        <f>Справ!C72</f>
        <v>0</v>
      </c>
      <c r="AS89" s="2">
        <f>Справ!D72</f>
        <v>0</v>
      </c>
      <c r="AT89" s="2">
        <f>Справ!E72</f>
        <v>0</v>
      </c>
      <c r="AU89" s="2">
        <f>Справ!F72</f>
        <v>0</v>
      </c>
      <c r="AV89" s="2">
        <f>Справ!G72</f>
        <v>0</v>
      </c>
      <c r="AW89" s="2">
        <f>Справ!H72</f>
        <v>0</v>
      </c>
      <c r="AX89" s="2">
        <f>Справ!I72</f>
        <v>0</v>
      </c>
    </row>
    <row r="90" spans="10:50" ht="12.75">
      <c r="J90" s="13" t="str">
        <f>CONCATENATE(P71,P85,P67,P82,P63,P78," ",J91,P93)</f>
        <v>       рублей  00 копеек </v>
      </c>
      <c r="K90" s="13"/>
      <c r="L90" s="13"/>
      <c r="M90" s="13"/>
      <c r="N90" s="13"/>
      <c r="O90" s="13"/>
      <c r="P90" s="13"/>
      <c r="Q90" s="13"/>
      <c r="R90" s="13"/>
      <c r="S90" s="13"/>
      <c r="T90" s="13"/>
      <c r="U90" s="13"/>
      <c r="V90" s="13"/>
      <c r="W90" s="13"/>
      <c r="X90" s="13"/>
      <c r="Y90" s="13"/>
      <c r="Z90" s="13"/>
      <c r="AA90" s="13"/>
      <c r="AB90" s="13"/>
      <c r="AC90" s="13"/>
      <c r="AD90" s="13"/>
      <c r="AE90" s="13"/>
      <c r="AF90" s="13"/>
      <c r="AG90" s="9"/>
      <c r="AH90" s="9"/>
      <c r="AI90" s="10"/>
      <c r="AJ90" s="10"/>
      <c r="AQ90" s="2">
        <f>Справ!A73</f>
        <v>130130</v>
      </c>
      <c r="AR90" s="2">
        <f>Справ!C73</f>
        <v>0</v>
      </c>
      <c r="AS90" s="2">
        <f>Справ!D73</f>
        <v>0</v>
      </c>
      <c r="AT90" s="2">
        <f>Справ!E73</f>
        <v>0</v>
      </c>
      <c r="AU90" s="2">
        <f>Справ!F73</f>
        <v>0</v>
      </c>
      <c r="AV90" s="2">
        <f>Справ!G73</f>
        <v>0</v>
      </c>
      <c r="AW90" s="2">
        <f>Справ!H73</f>
        <v>0</v>
      </c>
      <c r="AX90" s="2">
        <f>Справ!I73</f>
        <v>0</v>
      </c>
    </row>
    <row r="91" spans="10:50" ht="13.5" thickBot="1">
      <c r="J91" s="28" t="str">
        <f>IF(K91&lt;10,L91,K91)</f>
        <v>00</v>
      </c>
      <c r="K91" s="28">
        <f>ROUND((J78-J60)*100,3)</f>
        <v>0</v>
      </c>
      <c r="L91" s="13" t="str">
        <f>CONCATENATE(0,K91)</f>
        <v>00</v>
      </c>
      <c r="M91" s="13"/>
      <c r="N91" s="13"/>
      <c r="O91" s="13"/>
      <c r="P91" s="13"/>
      <c r="Q91" s="13"/>
      <c r="R91" s="13"/>
      <c r="S91" s="13"/>
      <c r="T91" s="13"/>
      <c r="U91" s="13"/>
      <c r="V91" s="13"/>
      <c r="W91" s="13"/>
      <c r="X91" s="13"/>
      <c r="Y91" s="13"/>
      <c r="Z91" s="13"/>
      <c r="AA91" s="13"/>
      <c r="AB91" s="13"/>
      <c r="AC91" s="13"/>
      <c r="AD91" s="13"/>
      <c r="AE91" s="13"/>
      <c r="AF91" s="13"/>
      <c r="AG91" s="9"/>
      <c r="AH91" s="9"/>
      <c r="AI91" s="10"/>
      <c r="AJ91" s="10"/>
      <c r="AQ91" s="2" t="str">
        <f>Справ!A74</f>
        <v>                      </v>
      </c>
      <c r="AR91" s="2">
        <f>Справ!C74</f>
        <v>0</v>
      </c>
      <c r="AS91" s="2">
        <f>Справ!D74</f>
        <v>0</v>
      </c>
      <c r="AT91" s="2">
        <f>Справ!E74</f>
        <v>0</v>
      </c>
      <c r="AU91" s="2">
        <f>Справ!F74</f>
        <v>0</v>
      </c>
      <c r="AV91" s="2">
        <f>Справ!G74</f>
        <v>0</v>
      </c>
      <c r="AW91" s="2">
        <f>Справ!H74</f>
        <v>0</v>
      </c>
      <c r="AX91" s="2">
        <f>Справ!I74</f>
        <v>0</v>
      </c>
    </row>
    <row r="92" spans="10:50" ht="12.75">
      <c r="J92" s="13">
        <f>VALUE(J91)</f>
        <v>0</v>
      </c>
      <c r="K92" s="13"/>
      <c r="L92" s="13"/>
      <c r="M92" s="13"/>
      <c r="N92" s="13"/>
      <c r="O92" s="13"/>
      <c r="P92" s="30" t="str">
        <f>IF(L92&gt;10,Q93,Q94)</f>
        <v> копеек </v>
      </c>
      <c r="Q92" s="15" t="s">
        <v>256</v>
      </c>
      <c r="R92" s="15"/>
      <c r="S92" s="15"/>
      <c r="T92" s="15"/>
      <c r="U92" s="15"/>
      <c r="V92" s="15"/>
      <c r="W92" s="16"/>
      <c r="X92" s="13"/>
      <c r="Y92" s="13"/>
      <c r="Z92" s="13"/>
      <c r="AA92" s="13"/>
      <c r="AB92" s="13"/>
      <c r="AC92" s="13"/>
      <c r="AD92" s="13"/>
      <c r="AE92" s="13"/>
      <c r="AF92" s="13"/>
      <c r="AG92" s="9"/>
      <c r="AH92" s="9"/>
      <c r="AI92" s="10"/>
      <c r="AJ92" s="10"/>
      <c r="AQ92" s="2">
        <f>Справ!A75</f>
        <v>130140</v>
      </c>
      <c r="AR92" s="2">
        <f>Справ!C75</f>
        <v>0</v>
      </c>
      <c r="AS92" s="2">
        <f>Справ!D75</f>
        <v>0</v>
      </c>
      <c r="AT92" s="2">
        <f>Справ!E75</f>
        <v>0</v>
      </c>
      <c r="AU92" s="2">
        <f>Справ!F75</f>
        <v>0</v>
      </c>
      <c r="AV92" s="2">
        <f>Справ!G75</f>
        <v>0</v>
      </c>
      <c r="AW92" s="2">
        <f>Справ!H75</f>
        <v>0</v>
      </c>
      <c r="AX92" s="2">
        <f>Справ!I75</f>
        <v>0</v>
      </c>
    </row>
    <row r="93" spans="10:50" ht="12.75">
      <c r="J93" s="28" t="str">
        <f>RIGHT(J92,1)</f>
        <v>0</v>
      </c>
      <c r="K93" s="13">
        <f>VALUE(J93)</f>
        <v>0</v>
      </c>
      <c r="L93" s="13"/>
      <c r="M93" s="13"/>
      <c r="N93" s="13"/>
      <c r="O93" s="13"/>
      <c r="P93" s="33" t="str">
        <f>IF(P94=TRUE," копеек",P92)</f>
        <v> копеек </v>
      </c>
      <c r="Q93" s="17" t="str">
        <f>IF(L92&lt;20,Q92,Q94)</f>
        <v> копеек </v>
      </c>
      <c r="R93" s="17"/>
      <c r="S93" s="17"/>
      <c r="T93" s="17"/>
      <c r="U93" s="17"/>
      <c r="V93" s="17"/>
      <c r="W93" s="19"/>
      <c r="X93" s="13"/>
      <c r="Y93" s="13"/>
      <c r="Z93" s="13"/>
      <c r="AA93" s="13"/>
      <c r="AB93" s="13"/>
      <c r="AC93" s="13"/>
      <c r="AD93" s="13"/>
      <c r="AE93" s="13"/>
      <c r="AF93" s="13"/>
      <c r="AG93" s="9"/>
      <c r="AH93" s="9"/>
      <c r="AI93" s="10"/>
      <c r="AJ93" s="10"/>
      <c r="AQ93" s="2">
        <f>Справ!A76</f>
        <v>130200</v>
      </c>
      <c r="AR93" s="2">
        <f>Справ!C76</f>
        <v>0</v>
      </c>
      <c r="AS93" s="2">
        <f>Справ!D76</f>
        <v>0</v>
      </c>
      <c r="AT93" s="2">
        <f>Справ!E76</f>
        <v>0</v>
      </c>
      <c r="AU93" s="2">
        <f>Справ!F76</f>
        <v>0</v>
      </c>
      <c r="AV93" s="2">
        <f>Справ!G76</f>
        <v>0</v>
      </c>
      <c r="AW93" s="2">
        <f>Справ!H76</f>
        <v>0</v>
      </c>
      <c r="AX93" s="2">
        <f>Справ!I76</f>
        <v>0</v>
      </c>
    </row>
    <row r="94" spans="10:50" ht="13.5" thickBot="1">
      <c r="J94" s="13"/>
      <c r="K94" s="13"/>
      <c r="L94" s="13"/>
      <c r="M94" s="13"/>
      <c r="N94" s="13"/>
      <c r="O94" s="13"/>
      <c r="P94" s="29" t="b">
        <f>OR(J91=11,J91=12,J91=13,J91=14)</f>
        <v>0</v>
      </c>
      <c r="Q94" s="21" t="str">
        <f>IF(K93=1," копейка ",R94)</f>
        <v> копеек </v>
      </c>
      <c r="R94" s="21" t="str">
        <f>IF(K93=2," копейки ",S94)</f>
        <v> копеек </v>
      </c>
      <c r="S94" s="21" t="str">
        <f>IF(K93=3," копейки ",T94)</f>
        <v> копеек </v>
      </c>
      <c r="T94" s="21" t="str">
        <f>IF(K93=4," копейки ",U94)</f>
        <v> копеек </v>
      </c>
      <c r="U94" s="21" t="str">
        <f>IF(K93&gt;4," копеек ",V94)</f>
        <v> копеек </v>
      </c>
      <c r="V94" s="21" t="str">
        <f>IF(K93=0," копеек ",W94)</f>
        <v> копеек </v>
      </c>
      <c r="W94" s="22"/>
      <c r="X94" s="13"/>
      <c r="Y94" s="13"/>
      <c r="Z94" s="13"/>
      <c r="AA94" s="13"/>
      <c r="AB94" s="13"/>
      <c r="AC94" s="13"/>
      <c r="AD94" s="13"/>
      <c r="AE94" s="13"/>
      <c r="AF94" s="13"/>
      <c r="AG94" s="9"/>
      <c r="AH94" s="9"/>
      <c r="AI94" s="10"/>
      <c r="AJ94" s="10"/>
      <c r="AQ94" s="2">
        <f>Справ!A77</f>
        <v>130210</v>
      </c>
      <c r="AR94" s="2">
        <f>Справ!C77</f>
        <v>0</v>
      </c>
      <c r="AS94" s="2">
        <f>Справ!D77</f>
        <v>0</v>
      </c>
      <c r="AT94" s="2">
        <f>Справ!E77</f>
        <v>0</v>
      </c>
      <c r="AU94" s="2">
        <f>Справ!F77</f>
        <v>0</v>
      </c>
      <c r="AV94" s="2">
        <f>Справ!G77</f>
        <v>0</v>
      </c>
      <c r="AW94" s="2">
        <f>Справ!H77</f>
        <v>0</v>
      </c>
      <c r="AX94" s="2">
        <f>Справ!I77</f>
        <v>0</v>
      </c>
    </row>
    <row r="95" spans="10:50" ht="12.75">
      <c r="J95" s="34" t="str">
        <f>TRIM(J90)</f>
        <v>рублей 00 копеек</v>
      </c>
      <c r="K95" s="35"/>
      <c r="L95" s="35"/>
      <c r="M95" s="35"/>
      <c r="N95" s="35"/>
      <c r="O95" s="36"/>
      <c r="P95" s="13"/>
      <c r="Q95" s="13"/>
      <c r="R95" s="13"/>
      <c r="S95" s="13"/>
      <c r="T95" s="13"/>
      <c r="U95" s="13"/>
      <c r="V95" s="13"/>
      <c r="W95" s="13"/>
      <c r="X95" s="13"/>
      <c r="Y95" s="13"/>
      <c r="Z95" s="13"/>
      <c r="AA95" s="13"/>
      <c r="AB95" s="13"/>
      <c r="AC95" s="13"/>
      <c r="AD95" s="13"/>
      <c r="AE95" s="13"/>
      <c r="AF95" s="13"/>
      <c r="AG95" s="9"/>
      <c r="AH95" s="9"/>
      <c r="AI95" s="10"/>
      <c r="AJ95" s="10"/>
      <c r="AQ95" s="2">
        <f>Справ!A78</f>
        <v>130220</v>
      </c>
      <c r="AR95" s="2">
        <f>Справ!C78</f>
        <v>0</v>
      </c>
      <c r="AS95" s="2">
        <f>Справ!D78</f>
        <v>0</v>
      </c>
      <c r="AT95" s="2">
        <f>Справ!E78</f>
        <v>0</v>
      </c>
      <c r="AU95" s="2">
        <f>Справ!F78</f>
        <v>0</v>
      </c>
      <c r="AV95" s="2">
        <f>Справ!G78</f>
        <v>0</v>
      </c>
      <c r="AW95" s="2">
        <f>Справ!H78</f>
        <v>0</v>
      </c>
      <c r="AX95" s="2">
        <f>Справ!I78</f>
        <v>0</v>
      </c>
    </row>
    <row r="96" spans="10:50" ht="12.75">
      <c r="J96" s="37"/>
      <c r="K96" s="17"/>
      <c r="L96" s="17"/>
      <c r="M96" s="17"/>
      <c r="N96" s="17"/>
      <c r="O96" s="38"/>
      <c r="P96" s="13"/>
      <c r="Q96" s="13"/>
      <c r="R96" s="13"/>
      <c r="S96" s="13"/>
      <c r="T96" s="13"/>
      <c r="U96" s="13"/>
      <c r="V96" s="13"/>
      <c r="W96" s="13"/>
      <c r="X96" s="13"/>
      <c r="Y96" s="13"/>
      <c r="Z96" s="13"/>
      <c r="AA96" s="13"/>
      <c r="AB96" s="13"/>
      <c r="AC96" s="13"/>
      <c r="AD96" s="13"/>
      <c r="AE96" s="13"/>
      <c r="AF96" s="13"/>
      <c r="AG96" s="9"/>
      <c r="AH96" s="9"/>
      <c r="AI96" s="10"/>
      <c r="AJ96" s="10"/>
      <c r="AQ96" s="2">
        <f>Справ!A79</f>
        <v>130300</v>
      </c>
      <c r="AR96" s="2">
        <f>Справ!C79</f>
        <v>0</v>
      </c>
      <c r="AS96" s="2">
        <f>Справ!D79</f>
        <v>0</v>
      </c>
      <c r="AT96" s="2">
        <f>Справ!E79</f>
        <v>0</v>
      </c>
      <c r="AU96" s="2">
        <f>Справ!F79</f>
        <v>0</v>
      </c>
      <c r="AV96" s="2">
        <f>Справ!G79</f>
        <v>0</v>
      </c>
      <c r="AW96" s="2">
        <f>Справ!H79</f>
        <v>0</v>
      </c>
      <c r="AX96" s="2">
        <f>Справ!I79</f>
        <v>0</v>
      </c>
    </row>
    <row r="97" spans="10:50" ht="12.75">
      <c r="J97" s="39"/>
      <c r="K97" s="1"/>
      <c r="L97" s="1" t="str">
        <f>RIGHT(J95,K98-1)</f>
        <v>ублей 00 копеек</v>
      </c>
      <c r="M97" s="17"/>
      <c r="N97" s="17"/>
      <c r="O97" s="38"/>
      <c r="P97" s="13"/>
      <c r="Q97" s="13"/>
      <c r="R97" s="13"/>
      <c r="S97" s="13"/>
      <c r="T97" s="13"/>
      <c r="U97" s="13"/>
      <c r="V97" s="13"/>
      <c r="W97" s="13"/>
      <c r="X97" s="13"/>
      <c r="Y97" s="13"/>
      <c r="Z97" s="13"/>
      <c r="AA97" s="13"/>
      <c r="AB97" s="13"/>
      <c r="AC97" s="13"/>
      <c r="AD97" s="13"/>
      <c r="AE97" s="13"/>
      <c r="AF97" s="13"/>
      <c r="AG97" s="9"/>
      <c r="AH97" s="9"/>
      <c r="AI97" s="10"/>
      <c r="AJ97" s="10"/>
      <c r="AQ97" s="2">
        <f>Справ!A80</f>
        <v>130310</v>
      </c>
      <c r="AR97" s="2">
        <f>Справ!C80</f>
        <v>0</v>
      </c>
      <c r="AS97" s="2">
        <f>Справ!D80</f>
        <v>0</v>
      </c>
      <c r="AT97" s="2">
        <f>Справ!E80</f>
        <v>0</v>
      </c>
      <c r="AU97" s="2">
        <f>Справ!F80</f>
        <v>0</v>
      </c>
      <c r="AV97" s="2">
        <f>Справ!G80</f>
        <v>0</v>
      </c>
      <c r="AW97" s="2">
        <f>Справ!H80</f>
        <v>0</v>
      </c>
      <c r="AX97" s="2">
        <f>Справ!I80</f>
        <v>0</v>
      </c>
    </row>
    <row r="98" spans="10:50" ht="12.75">
      <c r="J98" s="39" t="str">
        <f>LEFT(J95)</f>
        <v>р</v>
      </c>
      <c r="K98" s="1">
        <f>LEN(J95)</f>
        <v>16</v>
      </c>
      <c r="L98" s="1"/>
      <c r="M98" s="17"/>
      <c r="N98" s="17"/>
      <c r="O98" s="38"/>
      <c r="P98" s="13"/>
      <c r="Q98" s="13"/>
      <c r="R98" s="13"/>
      <c r="S98" s="13"/>
      <c r="T98" s="13"/>
      <c r="U98" s="13"/>
      <c r="V98" s="13"/>
      <c r="W98" s="13"/>
      <c r="X98" s="13"/>
      <c r="Y98" s="13"/>
      <c r="Z98" s="13"/>
      <c r="AA98" s="13"/>
      <c r="AB98" s="13"/>
      <c r="AC98" s="13"/>
      <c r="AD98" s="13"/>
      <c r="AE98" s="13"/>
      <c r="AF98" s="13"/>
      <c r="AG98" s="9"/>
      <c r="AH98" s="9"/>
      <c r="AI98" s="10"/>
      <c r="AJ98" s="10"/>
      <c r="AQ98" s="2">
        <f>Справ!A81</f>
        <v>130320</v>
      </c>
      <c r="AR98" s="2">
        <f>Справ!C81</f>
        <v>0</v>
      </c>
      <c r="AS98" s="2">
        <f>Справ!D81</f>
        <v>0</v>
      </c>
      <c r="AT98" s="2">
        <f>Справ!E81</f>
        <v>0</v>
      </c>
      <c r="AU98" s="2">
        <f>Справ!F81</f>
        <v>0</v>
      </c>
      <c r="AV98" s="2">
        <f>Справ!G81</f>
        <v>0</v>
      </c>
      <c r="AW98" s="2">
        <f>Справ!H81</f>
        <v>0</v>
      </c>
      <c r="AX98" s="2">
        <f>Справ!I81</f>
        <v>0</v>
      </c>
    </row>
    <row r="99" spans="10:50" ht="12.75">
      <c r="J99" s="40" t="str">
        <f>PROPER(J98)</f>
        <v>Р</v>
      </c>
      <c r="K99" s="41"/>
      <c r="L99" s="41"/>
      <c r="M99" s="42"/>
      <c r="N99" s="191" t="s">
        <v>257</v>
      </c>
      <c r="O99" s="43"/>
      <c r="P99" s="13"/>
      <c r="Q99" s="13"/>
      <c r="R99" s="13"/>
      <c r="S99" s="13"/>
      <c r="T99" s="13"/>
      <c r="U99" s="13"/>
      <c r="V99" s="13"/>
      <c r="W99" s="13"/>
      <c r="X99" s="13"/>
      <c r="Y99" s="13"/>
      <c r="Z99" s="13"/>
      <c r="AA99" s="13"/>
      <c r="AB99" s="13"/>
      <c r="AC99" s="13"/>
      <c r="AD99" s="13"/>
      <c r="AE99" s="13"/>
      <c r="AF99" s="13"/>
      <c r="AG99" s="9"/>
      <c r="AH99" s="9"/>
      <c r="AI99" s="10"/>
      <c r="AJ99" s="10"/>
      <c r="AQ99" s="2">
        <f>Справ!A82</f>
        <v>130330</v>
      </c>
      <c r="AR99" s="2">
        <f>Справ!C82</f>
        <v>0</v>
      </c>
      <c r="AS99" s="2">
        <f>Справ!D82</f>
        <v>0</v>
      </c>
      <c r="AT99" s="2">
        <f>Справ!E82</f>
        <v>0</v>
      </c>
      <c r="AU99" s="2">
        <f>Справ!F82</f>
        <v>0</v>
      </c>
      <c r="AV99" s="2">
        <f>Справ!G82</f>
        <v>0</v>
      </c>
      <c r="AW99" s="2">
        <f>Справ!H82</f>
        <v>0</v>
      </c>
      <c r="AX99" s="2">
        <f>Справ!I82</f>
        <v>0</v>
      </c>
    </row>
    <row r="100" spans="13:50" ht="12.75">
      <c r="M100" s="13"/>
      <c r="N100" s="13"/>
      <c r="O100" s="13"/>
      <c r="P100" s="13"/>
      <c r="Q100" s="13"/>
      <c r="R100" s="13"/>
      <c r="S100" s="13"/>
      <c r="T100" s="13"/>
      <c r="U100" s="13"/>
      <c r="V100" s="13"/>
      <c r="W100" s="13"/>
      <c r="X100" s="13"/>
      <c r="Y100" s="13"/>
      <c r="Z100" s="13"/>
      <c r="AA100" s="13"/>
      <c r="AB100" s="13"/>
      <c r="AC100" s="13"/>
      <c r="AD100" s="13"/>
      <c r="AE100" s="13"/>
      <c r="AF100" s="13"/>
      <c r="AG100" s="9"/>
      <c r="AH100" s="9"/>
      <c r="AI100" s="10"/>
      <c r="AJ100" s="10"/>
      <c r="AQ100" s="2">
        <f>Справ!A83</f>
        <v>130340</v>
      </c>
      <c r="AR100" s="2">
        <f>Справ!C83</f>
        <v>0</v>
      </c>
      <c r="AS100" s="2">
        <f>Справ!D83</f>
        <v>0</v>
      </c>
      <c r="AT100" s="2">
        <f>Справ!E83</f>
        <v>0</v>
      </c>
      <c r="AU100" s="2">
        <f>Справ!F83</f>
        <v>0</v>
      </c>
      <c r="AV100" s="2">
        <f>Справ!G83</f>
        <v>0</v>
      </c>
      <c r="AW100" s="2">
        <f>Справ!H83</f>
        <v>0</v>
      </c>
      <c r="AX100" s="2">
        <f>Справ!I83</f>
        <v>0</v>
      </c>
    </row>
    <row r="101" spans="10:50" ht="12.75">
      <c r="J101" s="13"/>
      <c r="M101" s="13"/>
      <c r="N101" s="13"/>
      <c r="O101" s="13"/>
      <c r="P101" s="13"/>
      <c r="Q101" s="13"/>
      <c r="R101" s="13"/>
      <c r="S101" s="13"/>
      <c r="T101" s="13"/>
      <c r="U101" s="13"/>
      <c r="V101" s="13"/>
      <c r="W101" s="13"/>
      <c r="X101" s="13"/>
      <c r="Y101" s="13"/>
      <c r="Z101" s="13"/>
      <c r="AA101" s="13"/>
      <c r="AB101" s="13"/>
      <c r="AC101" s="13"/>
      <c r="AD101" s="13"/>
      <c r="AE101" s="13"/>
      <c r="AF101" s="13"/>
      <c r="AG101" s="9"/>
      <c r="AH101" s="9"/>
      <c r="AI101" s="10"/>
      <c r="AJ101" s="10"/>
      <c r="AQ101" s="2">
        <f>Справ!A84</f>
        <v>140000</v>
      </c>
      <c r="AR101" s="2">
        <f>Справ!C84</f>
        <v>0</v>
      </c>
      <c r="AS101" s="2">
        <f>Справ!D84</f>
        <v>0</v>
      </c>
      <c r="AT101" s="2">
        <f>Справ!E84</f>
        <v>0</v>
      </c>
      <c r="AU101" s="2">
        <f>Справ!F84</f>
        <v>0</v>
      </c>
      <c r="AV101" s="2">
        <f>Справ!G84</f>
        <v>0</v>
      </c>
      <c r="AW101" s="2">
        <f>Справ!H84</f>
        <v>0</v>
      </c>
      <c r="AX101" s="2">
        <f>Справ!I84</f>
        <v>0</v>
      </c>
    </row>
    <row r="102" spans="10:50" ht="12.75">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9"/>
      <c r="AH102" s="9"/>
      <c r="AI102" s="10"/>
      <c r="AJ102" s="10"/>
      <c r="AQ102" s="2">
        <f>Справ!A85</f>
        <v>200000</v>
      </c>
      <c r="AR102" s="2">
        <f>Справ!C85</f>
        <v>0</v>
      </c>
      <c r="AS102" s="2">
        <f>Справ!D85</f>
        <v>0</v>
      </c>
      <c r="AT102" s="2">
        <f>Справ!E85</f>
        <v>0</v>
      </c>
      <c r="AU102" s="2">
        <f>Справ!F85</f>
        <v>0</v>
      </c>
      <c r="AV102" s="2">
        <f>Справ!G85</f>
        <v>0</v>
      </c>
      <c r="AW102" s="2">
        <f>Справ!H85</f>
        <v>0</v>
      </c>
      <c r="AX102" s="2">
        <f>Справ!I85</f>
        <v>0</v>
      </c>
    </row>
    <row r="103" spans="10:50" ht="12.75">
      <c r="J103" s="10"/>
      <c r="K103" s="10"/>
      <c r="L103" s="11"/>
      <c r="M103" s="11"/>
      <c r="N103" s="11"/>
      <c r="O103" s="9"/>
      <c r="P103" s="9"/>
      <c r="Q103" s="9"/>
      <c r="R103" s="9"/>
      <c r="S103" s="9"/>
      <c r="T103" s="9"/>
      <c r="U103" s="9"/>
      <c r="V103" s="9"/>
      <c r="W103" s="9"/>
      <c r="X103" s="9"/>
      <c r="Y103" s="9"/>
      <c r="Z103" s="9"/>
      <c r="AA103" s="9"/>
      <c r="AB103" s="9"/>
      <c r="AC103" s="9"/>
      <c r="AD103" s="9"/>
      <c r="AE103" s="9"/>
      <c r="AF103" s="9"/>
      <c r="AG103" s="9"/>
      <c r="AH103" s="9"/>
      <c r="AI103" s="10"/>
      <c r="AJ103" s="10"/>
      <c r="AQ103" s="2">
        <f>Справ!A86</f>
        <v>240000</v>
      </c>
      <c r="AR103" s="2">
        <f>Справ!C86</f>
        <v>0</v>
      </c>
      <c r="AS103" s="2">
        <f>Справ!D86</f>
        <v>0</v>
      </c>
      <c r="AT103" s="2">
        <f>Справ!E86</f>
        <v>0</v>
      </c>
      <c r="AU103" s="2">
        <f>Справ!F86</f>
        <v>0</v>
      </c>
      <c r="AV103" s="2">
        <f>Справ!G86</f>
        <v>0</v>
      </c>
      <c r="AW103" s="2">
        <f>Справ!H86</f>
        <v>0</v>
      </c>
      <c r="AX103" s="2">
        <f>Справ!I86</f>
        <v>0</v>
      </c>
    </row>
    <row r="104" spans="10:50" ht="12.75">
      <c r="J104" s="10"/>
      <c r="K104" s="10"/>
      <c r="L104" s="11"/>
      <c r="M104" s="11"/>
      <c r="N104" s="11"/>
      <c r="O104" s="9"/>
      <c r="P104" s="9"/>
      <c r="Q104" s="9"/>
      <c r="R104" s="9"/>
      <c r="S104" s="9"/>
      <c r="T104" s="9"/>
      <c r="U104" s="9"/>
      <c r="V104" s="9"/>
      <c r="W104" s="9"/>
      <c r="X104" s="9"/>
      <c r="Y104" s="9"/>
      <c r="Z104" s="9"/>
      <c r="AA104" s="9"/>
      <c r="AB104" s="9"/>
      <c r="AC104" s="9"/>
      <c r="AD104" s="9"/>
      <c r="AE104" s="9"/>
      <c r="AF104" s="9"/>
      <c r="AG104" s="9"/>
      <c r="AH104" s="9"/>
      <c r="AI104" s="10"/>
      <c r="AJ104" s="10"/>
      <c r="AQ104" s="2">
        <f>Справ!A87</f>
        <v>240100</v>
      </c>
      <c r="AR104" s="2">
        <f>Справ!C87</f>
        <v>0</v>
      </c>
      <c r="AS104" s="2">
        <f>Справ!D87</f>
        <v>0</v>
      </c>
      <c r="AT104" s="2">
        <f>Справ!E87</f>
        <v>0</v>
      </c>
      <c r="AU104" s="2">
        <f>Справ!F87</f>
        <v>0</v>
      </c>
      <c r="AV104" s="2">
        <f>Справ!G87</f>
        <v>0</v>
      </c>
      <c r="AW104" s="2">
        <f>Справ!H87</f>
        <v>0</v>
      </c>
      <c r="AX104" s="2">
        <f>Справ!I87</f>
        <v>0</v>
      </c>
    </row>
    <row r="105" spans="10:50" ht="12.75">
      <c r="J105" s="10"/>
      <c r="K105" s="10"/>
      <c r="L105" s="11"/>
      <c r="M105" s="11"/>
      <c r="N105" s="11"/>
      <c r="O105" s="9"/>
      <c r="P105" s="9"/>
      <c r="Q105" s="9"/>
      <c r="R105" s="9"/>
      <c r="S105" s="9"/>
      <c r="T105" s="9"/>
      <c r="U105" s="9"/>
      <c r="V105" s="9"/>
      <c r="W105" s="9"/>
      <c r="X105" s="9"/>
      <c r="Y105" s="9"/>
      <c r="Z105" s="9"/>
      <c r="AA105" s="9"/>
      <c r="AB105" s="9"/>
      <c r="AC105" s="9"/>
      <c r="AD105" s="9"/>
      <c r="AE105" s="9"/>
      <c r="AF105" s="9"/>
      <c r="AG105" s="9"/>
      <c r="AH105" s="9"/>
      <c r="AI105" s="10"/>
      <c r="AJ105" s="10"/>
      <c r="AQ105" s="2" t="str">
        <f>Справ!A88</f>
        <v>                      </v>
      </c>
      <c r="AR105" s="2">
        <f>Справ!C88</f>
        <v>0</v>
      </c>
      <c r="AS105" s="2">
        <f>Справ!D88</f>
        <v>0</v>
      </c>
      <c r="AT105" s="2">
        <f>Справ!E88</f>
        <v>0</v>
      </c>
      <c r="AU105" s="2">
        <f>Справ!F88</f>
        <v>0</v>
      </c>
      <c r="AV105" s="2">
        <f>Справ!G88</f>
        <v>0</v>
      </c>
      <c r="AW105" s="2">
        <f>Справ!H88</f>
        <v>0</v>
      </c>
      <c r="AX105" s="2">
        <f>Справ!I88</f>
        <v>0</v>
      </c>
    </row>
    <row r="106" spans="10:50" ht="12.75">
      <c r="J106" s="10"/>
      <c r="K106" s="10"/>
      <c r="L106" s="9"/>
      <c r="M106" s="11"/>
      <c r="N106" s="11"/>
      <c r="O106" s="9"/>
      <c r="P106" s="9"/>
      <c r="Q106" s="9"/>
      <c r="R106" s="9"/>
      <c r="S106" s="9"/>
      <c r="T106" s="9"/>
      <c r="U106" s="9"/>
      <c r="V106" s="9"/>
      <c r="W106" s="9"/>
      <c r="X106" s="9"/>
      <c r="Y106" s="9"/>
      <c r="Z106" s="9"/>
      <c r="AA106" s="9"/>
      <c r="AB106" s="9"/>
      <c r="AC106" s="9"/>
      <c r="AD106" s="9"/>
      <c r="AE106" s="9"/>
      <c r="AF106" s="9"/>
      <c r="AG106" s="9"/>
      <c r="AH106" s="9"/>
      <c r="AI106" s="10"/>
      <c r="AJ106" s="10"/>
      <c r="AQ106" s="2">
        <f>Справ!A89</f>
        <v>240110</v>
      </c>
      <c r="AR106" s="2">
        <f>Справ!C89</f>
        <v>0</v>
      </c>
      <c r="AS106" s="2">
        <f>Справ!D89</f>
        <v>0</v>
      </c>
      <c r="AT106" s="2">
        <f>Справ!E89</f>
        <v>0</v>
      </c>
      <c r="AU106" s="2">
        <f>Справ!F89</f>
        <v>0</v>
      </c>
      <c r="AV106" s="2">
        <f>Справ!G89</f>
        <v>0</v>
      </c>
      <c r="AW106" s="2">
        <f>Справ!H89</f>
        <v>0</v>
      </c>
      <c r="AX106" s="2">
        <f>Справ!I89</f>
        <v>0</v>
      </c>
    </row>
    <row r="107" spans="10:50" ht="12.75">
      <c r="J107" s="10"/>
      <c r="K107" s="10"/>
      <c r="L107" s="9"/>
      <c r="M107" s="9"/>
      <c r="N107" s="9"/>
      <c r="O107" s="9"/>
      <c r="P107" s="9"/>
      <c r="Q107" s="9"/>
      <c r="R107" s="9"/>
      <c r="S107" s="9"/>
      <c r="T107" s="9"/>
      <c r="U107" s="9"/>
      <c r="V107" s="9"/>
      <c r="W107" s="9"/>
      <c r="X107" s="9"/>
      <c r="Y107" s="9"/>
      <c r="Z107" s="9"/>
      <c r="AA107" s="9"/>
      <c r="AB107" s="9"/>
      <c r="AC107" s="9"/>
      <c r="AD107" s="9"/>
      <c r="AE107" s="9"/>
      <c r="AF107" s="9"/>
      <c r="AG107" s="9"/>
      <c r="AH107" s="9"/>
      <c r="AI107" s="10"/>
      <c r="AJ107" s="10"/>
      <c r="AQ107" s="2" t="str">
        <f>Справ!A90</f>
        <v>                      </v>
      </c>
      <c r="AR107" s="2">
        <f>Справ!C90</f>
        <v>0</v>
      </c>
      <c r="AS107" s="2">
        <f>Справ!D90</f>
        <v>0</v>
      </c>
      <c r="AT107" s="2">
        <f>Справ!E90</f>
        <v>0</v>
      </c>
      <c r="AU107" s="2">
        <f>Справ!F90</f>
        <v>0</v>
      </c>
      <c r="AV107" s="2">
        <f>Справ!G90</f>
        <v>0</v>
      </c>
      <c r="AW107" s="2">
        <f>Справ!H90</f>
        <v>0</v>
      </c>
      <c r="AX107" s="2">
        <f>Справ!I90</f>
        <v>0</v>
      </c>
    </row>
    <row r="108" spans="10:50" ht="12.75">
      <c r="J108" s="10"/>
      <c r="K108" s="10"/>
      <c r="L108" s="9"/>
      <c r="M108" s="9"/>
      <c r="N108" s="9"/>
      <c r="O108" s="9"/>
      <c r="P108" s="9"/>
      <c r="Q108" s="9"/>
      <c r="R108" s="9"/>
      <c r="S108" s="9"/>
      <c r="T108" s="9"/>
      <c r="U108" s="9"/>
      <c r="V108" s="9"/>
      <c r="W108" s="9"/>
      <c r="X108" s="9"/>
      <c r="Y108" s="9"/>
      <c r="Z108" s="9"/>
      <c r="AA108" s="9"/>
      <c r="AB108" s="9"/>
      <c r="AC108" s="9"/>
      <c r="AD108" s="9"/>
      <c r="AE108" s="9"/>
      <c r="AF108" s="9"/>
      <c r="AG108" s="9"/>
      <c r="AH108" s="9"/>
      <c r="AI108" s="10"/>
      <c r="AJ108" s="10"/>
      <c r="AQ108" s="2">
        <f>Справ!A91</f>
        <v>240120</v>
      </c>
      <c r="AR108" s="2">
        <f>Справ!C91</f>
        <v>0</v>
      </c>
      <c r="AS108" s="2">
        <f>Справ!D91</f>
        <v>0</v>
      </c>
      <c r="AT108" s="2">
        <f>Справ!E91</f>
        <v>0</v>
      </c>
      <c r="AU108" s="2">
        <f>Справ!F91</f>
        <v>0</v>
      </c>
      <c r="AV108" s="2">
        <f>Справ!G91</f>
        <v>0</v>
      </c>
      <c r="AW108" s="2">
        <f>Справ!H91</f>
        <v>0</v>
      </c>
      <c r="AX108" s="2">
        <f>Справ!I91</f>
        <v>0</v>
      </c>
    </row>
    <row r="109" spans="10:50" ht="12.75">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Q109" s="2" t="str">
        <f>Справ!A92</f>
        <v>                      </v>
      </c>
      <c r="AR109" s="2">
        <f>Справ!C92</f>
        <v>0</v>
      </c>
      <c r="AS109" s="2">
        <f>Справ!D92</f>
        <v>0</v>
      </c>
      <c r="AT109" s="2">
        <f>Справ!E92</f>
        <v>0</v>
      </c>
      <c r="AU109" s="2">
        <f>Справ!F92</f>
        <v>0</v>
      </c>
      <c r="AV109" s="2">
        <f>Справ!G92</f>
        <v>0</v>
      </c>
      <c r="AW109" s="2">
        <f>Справ!H92</f>
        <v>0</v>
      </c>
      <c r="AX109" s="2">
        <f>Справ!I92</f>
        <v>0</v>
      </c>
    </row>
    <row r="110" spans="10:50" ht="12.75">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Q110" s="2" t="str">
        <f>Справ!A93</f>
        <v>                      </v>
      </c>
      <c r="AR110" s="2">
        <f>Справ!C93</f>
        <v>0</v>
      </c>
      <c r="AS110" s="2">
        <f>Справ!D93</f>
        <v>0</v>
      </c>
      <c r="AT110" s="2">
        <f>Справ!E93</f>
        <v>0</v>
      </c>
      <c r="AU110" s="2">
        <f>Справ!F93</f>
        <v>0</v>
      </c>
      <c r="AV110" s="2">
        <f>Справ!G93</f>
        <v>0</v>
      </c>
      <c r="AW110" s="2">
        <f>Справ!H93</f>
        <v>0</v>
      </c>
      <c r="AX110" s="2">
        <f>Справ!I93</f>
        <v>0</v>
      </c>
    </row>
    <row r="111" spans="43:50" ht="12.75">
      <c r="AQ111" s="2">
        <f>Справ!A94</f>
        <v>240200</v>
      </c>
      <c r="AR111" s="2">
        <f>Справ!C94</f>
        <v>0</v>
      </c>
      <c r="AS111" s="2">
        <f>Справ!D94</f>
        <v>0</v>
      </c>
      <c r="AT111" s="2">
        <f>Справ!E94</f>
        <v>0</v>
      </c>
      <c r="AU111" s="2">
        <f>Справ!F94</f>
        <v>0</v>
      </c>
      <c r="AV111" s="2">
        <f>Справ!G94</f>
        <v>0</v>
      </c>
      <c r="AW111" s="2">
        <f>Справ!H94</f>
        <v>0</v>
      </c>
      <c r="AX111" s="2">
        <f>Справ!I94</f>
        <v>0</v>
      </c>
    </row>
    <row r="112" spans="43:50" ht="12.75">
      <c r="AQ112" s="2">
        <f>Справ!A95</f>
        <v>240210</v>
      </c>
      <c r="AR112" s="2">
        <f>Справ!C95</f>
        <v>0</v>
      </c>
      <c r="AS112" s="2">
        <f>Справ!D95</f>
        <v>0</v>
      </c>
      <c r="AT112" s="2">
        <f>Справ!E95</f>
        <v>0</v>
      </c>
      <c r="AU112" s="2">
        <f>Справ!F95</f>
        <v>0</v>
      </c>
      <c r="AV112" s="2">
        <f>Справ!G95</f>
        <v>0</v>
      </c>
      <c r="AW112" s="2">
        <f>Справ!H95</f>
        <v>0</v>
      </c>
      <c r="AX112" s="2">
        <f>Справ!I95</f>
        <v>0</v>
      </c>
    </row>
    <row r="113" spans="43:50" ht="12.75">
      <c r="AQ113" s="2">
        <f>Справ!A96</f>
        <v>240220</v>
      </c>
      <c r="AR113" s="2">
        <f>Справ!C96</f>
        <v>0</v>
      </c>
      <c r="AS113" s="2">
        <f>Справ!D96</f>
        <v>0</v>
      </c>
      <c r="AT113" s="2">
        <f>Справ!E96</f>
        <v>0</v>
      </c>
      <c r="AU113" s="2">
        <f>Справ!F96</f>
        <v>0</v>
      </c>
      <c r="AV113" s="2">
        <f>Справ!G96</f>
        <v>0</v>
      </c>
      <c r="AW113" s="2">
        <f>Справ!H96</f>
        <v>0</v>
      </c>
      <c r="AX113" s="2">
        <f>Справ!I96</f>
        <v>0</v>
      </c>
    </row>
    <row r="114" spans="43:50" ht="12.75">
      <c r="AQ114" s="2" t="str">
        <f>Справ!A97</f>
        <v>                      </v>
      </c>
      <c r="AR114" s="2">
        <f>Справ!C97</f>
        <v>0</v>
      </c>
      <c r="AS114" s="2">
        <f>Справ!D97</f>
        <v>0</v>
      </c>
      <c r="AT114" s="2">
        <f>Справ!E97</f>
        <v>0</v>
      </c>
      <c r="AU114" s="2">
        <f>Справ!F97</f>
        <v>0</v>
      </c>
      <c r="AV114" s="2">
        <f>Справ!G97</f>
        <v>0</v>
      </c>
      <c r="AW114" s="2">
        <f>Справ!H97</f>
        <v>0</v>
      </c>
      <c r="AX114" s="2">
        <f>Справ!I97</f>
        <v>0</v>
      </c>
    </row>
    <row r="115" spans="43:50" ht="12.75">
      <c r="AQ115" s="2">
        <f>Справ!A98</f>
        <v>240230</v>
      </c>
      <c r="AR115" s="2">
        <f>Справ!C98</f>
        <v>0</v>
      </c>
      <c r="AS115" s="2">
        <f>Справ!D98</f>
        <v>0</v>
      </c>
      <c r="AT115" s="2">
        <f>Справ!E98</f>
        <v>0</v>
      </c>
      <c r="AU115" s="2">
        <f>Справ!F98</f>
        <v>0</v>
      </c>
      <c r="AV115" s="2">
        <f>Справ!G98</f>
        <v>0</v>
      </c>
      <c r="AW115" s="2">
        <f>Справ!H98</f>
        <v>0</v>
      </c>
      <c r="AX115" s="2">
        <f>Справ!I98</f>
        <v>0</v>
      </c>
    </row>
    <row r="116" spans="43:50" ht="12.75">
      <c r="AQ116" s="2" t="str">
        <f>Справ!A99</f>
        <v>                      </v>
      </c>
      <c r="AR116" s="2">
        <f>Справ!C99</f>
        <v>0</v>
      </c>
      <c r="AS116" s="2">
        <f>Справ!D99</f>
        <v>0</v>
      </c>
      <c r="AT116" s="2">
        <f>Справ!E99</f>
        <v>0</v>
      </c>
      <c r="AU116" s="2">
        <f>Справ!F99</f>
        <v>0</v>
      </c>
      <c r="AV116" s="2">
        <f>Справ!G99</f>
        <v>0</v>
      </c>
      <c r="AW116" s="2">
        <f>Справ!H99</f>
        <v>0</v>
      </c>
      <c r="AX116" s="2">
        <f>Справ!I99</f>
        <v>0</v>
      </c>
    </row>
    <row r="117" spans="43:50" ht="12.75">
      <c r="AQ117" s="2">
        <f>Справ!A100</f>
        <v>240240</v>
      </c>
      <c r="AR117" s="2">
        <f>Справ!C100</f>
        <v>0</v>
      </c>
      <c r="AS117" s="2">
        <f>Справ!D100</f>
        <v>0</v>
      </c>
      <c r="AT117" s="2">
        <f>Справ!E100</f>
        <v>0</v>
      </c>
      <c r="AU117" s="2">
        <f>Справ!F100</f>
        <v>0</v>
      </c>
      <c r="AV117" s="2">
        <f>Справ!G100</f>
        <v>0</v>
      </c>
      <c r="AW117" s="2">
        <f>Справ!H100</f>
        <v>0</v>
      </c>
      <c r="AX117" s="2">
        <f>Справ!I100</f>
        <v>0</v>
      </c>
    </row>
    <row r="118" spans="43:50" ht="12.75">
      <c r="AQ118" s="2">
        <f>Справ!A101</f>
        <v>240300</v>
      </c>
      <c r="AR118" s="2">
        <f>Справ!C101</f>
        <v>0</v>
      </c>
      <c r="AS118" s="2">
        <f>Справ!D101</f>
        <v>0</v>
      </c>
      <c r="AT118" s="2">
        <f>Справ!E101</f>
        <v>0</v>
      </c>
      <c r="AU118" s="2">
        <f>Справ!F101</f>
        <v>0</v>
      </c>
      <c r="AV118" s="2">
        <f>Справ!G101</f>
        <v>0</v>
      </c>
      <c r="AW118" s="2">
        <f>Справ!H101</f>
        <v>0</v>
      </c>
      <c r="AX118" s="2">
        <f>Справ!I101</f>
        <v>0</v>
      </c>
    </row>
    <row r="119" spans="43:50" ht="12.75">
      <c r="AQ119" s="2">
        <f>Справ!A102</f>
        <v>240310</v>
      </c>
      <c r="AR119" s="2">
        <f>Справ!C102</f>
        <v>0</v>
      </c>
      <c r="AS119" s="2">
        <f>Справ!D102</f>
        <v>0</v>
      </c>
      <c r="AT119" s="2">
        <f>Справ!E102</f>
        <v>0</v>
      </c>
      <c r="AU119" s="2">
        <f>Справ!F102</f>
        <v>0</v>
      </c>
      <c r="AV119" s="2">
        <f>Справ!G102</f>
        <v>0</v>
      </c>
      <c r="AW119" s="2">
        <f>Справ!H102</f>
        <v>0</v>
      </c>
      <c r="AX119" s="2">
        <f>Справ!I102</f>
        <v>0</v>
      </c>
    </row>
    <row r="120" spans="43:50" ht="12.75">
      <c r="AQ120" s="2">
        <f>Справ!A103</f>
        <v>240320</v>
      </c>
      <c r="AR120" s="2">
        <f>Справ!C103</f>
        <v>0</v>
      </c>
      <c r="AS120" s="2">
        <f>Справ!D103</f>
        <v>0</v>
      </c>
      <c r="AT120" s="2">
        <f>Справ!E103</f>
        <v>0</v>
      </c>
      <c r="AU120" s="2">
        <f>Справ!F103</f>
        <v>0</v>
      </c>
      <c r="AV120" s="2">
        <f>Справ!G103</f>
        <v>0</v>
      </c>
      <c r="AW120" s="2">
        <f>Справ!H103</f>
        <v>0</v>
      </c>
      <c r="AX120" s="2">
        <f>Справ!I103</f>
        <v>0</v>
      </c>
    </row>
    <row r="121" spans="43:50" ht="12.75">
      <c r="AQ121" s="2" t="str">
        <f>Справ!A104</f>
        <v>                      </v>
      </c>
      <c r="AR121" s="2">
        <f>Справ!C104</f>
        <v>0</v>
      </c>
      <c r="AS121" s="2">
        <f>Справ!D104</f>
        <v>0</v>
      </c>
      <c r="AT121" s="2">
        <f>Справ!E104</f>
        <v>0</v>
      </c>
      <c r="AU121" s="2">
        <f>Справ!F104</f>
        <v>0</v>
      </c>
      <c r="AV121" s="2">
        <f>Справ!G104</f>
        <v>0</v>
      </c>
      <c r="AW121" s="2">
        <f>Справ!H104</f>
        <v>0</v>
      </c>
      <c r="AX121" s="2">
        <f>Справ!I104</f>
        <v>0</v>
      </c>
    </row>
    <row r="122" spans="43:50" ht="12.75">
      <c r="AQ122" s="2">
        <f>Справ!A105</f>
        <v>240330</v>
      </c>
      <c r="AR122" s="2">
        <f>Справ!C105</f>
        <v>0</v>
      </c>
      <c r="AS122" s="2">
        <f>Справ!D105</f>
        <v>0</v>
      </c>
      <c r="AT122" s="2">
        <f>Справ!E105</f>
        <v>0</v>
      </c>
      <c r="AU122" s="2">
        <f>Справ!F105</f>
        <v>0</v>
      </c>
      <c r="AV122" s="2">
        <f>Справ!G105</f>
        <v>0</v>
      </c>
      <c r="AW122" s="2">
        <f>Справ!H105</f>
        <v>0</v>
      </c>
      <c r="AX122" s="2">
        <f>Справ!I105</f>
        <v>0</v>
      </c>
    </row>
    <row r="123" spans="43:50" ht="12.75">
      <c r="AQ123" s="2" t="str">
        <f>Справ!A106</f>
        <v>                      </v>
      </c>
      <c r="AR123" s="2">
        <f>Справ!C106</f>
        <v>0</v>
      </c>
      <c r="AS123" s="2">
        <f>Справ!D106</f>
        <v>0</v>
      </c>
      <c r="AT123" s="2">
        <f>Справ!E106</f>
        <v>0</v>
      </c>
      <c r="AU123" s="2">
        <f>Справ!F106</f>
        <v>0</v>
      </c>
      <c r="AV123" s="2">
        <f>Справ!G106</f>
        <v>0</v>
      </c>
      <c r="AW123" s="2">
        <f>Справ!H106</f>
        <v>0</v>
      </c>
      <c r="AX123" s="2">
        <f>Справ!I106</f>
        <v>0</v>
      </c>
    </row>
    <row r="124" spans="43:50" ht="12.75">
      <c r="AQ124" s="2">
        <f>Справ!A107</f>
        <v>240340</v>
      </c>
      <c r="AR124" s="2">
        <f>Справ!C107</f>
        <v>0</v>
      </c>
      <c r="AS124" s="2">
        <f>Справ!D107</f>
        <v>0</v>
      </c>
      <c r="AT124" s="2">
        <f>Справ!E107</f>
        <v>0</v>
      </c>
      <c r="AU124" s="2">
        <f>Справ!F107</f>
        <v>0</v>
      </c>
      <c r="AV124" s="2">
        <f>Справ!G107</f>
        <v>0</v>
      </c>
      <c r="AW124" s="2">
        <f>Справ!H107</f>
        <v>0</v>
      </c>
      <c r="AX124" s="2">
        <f>Справ!I107</f>
        <v>0</v>
      </c>
    </row>
    <row r="125" spans="43:50" ht="12.75">
      <c r="AQ125" s="2">
        <f>Справ!A108</f>
        <v>240350</v>
      </c>
      <c r="AR125" s="2">
        <f>Справ!C108</f>
        <v>0</v>
      </c>
      <c r="AS125" s="2">
        <f>Справ!D108</f>
        <v>0</v>
      </c>
      <c r="AT125" s="2">
        <f>Справ!E108</f>
        <v>0</v>
      </c>
      <c r="AU125" s="2">
        <f>Справ!F108</f>
        <v>0</v>
      </c>
      <c r="AV125" s="2">
        <f>Справ!G108</f>
        <v>0</v>
      </c>
      <c r="AW125" s="2">
        <f>Справ!H108</f>
        <v>0</v>
      </c>
      <c r="AX125" s="2">
        <f>Справ!I108</f>
        <v>0</v>
      </c>
    </row>
    <row r="126" spans="43:50" ht="12.75">
      <c r="AQ126" s="2">
        <f>Справ!A109</f>
        <v>250000</v>
      </c>
      <c r="AR126" s="2">
        <f>Справ!C109</f>
        <v>0</v>
      </c>
      <c r="AS126" s="2">
        <f>Справ!D109</f>
        <v>0</v>
      </c>
      <c r="AT126" s="2">
        <f>Справ!E109</f>
        <v>0</v>
      </c>
      <c r="AU126" s="2">
        <f>Справ!F109</f>
        <v>0</v>
      </c>
      <c r="AV126" s="2">
        <f>Справ!G109</f>
        <v>0</v>
      </c>
      <c r="AW126" s="2">
        <f>Справ!H109</f>
        <v>0</v>
      </c>
      <c r="AX126" s="2">
        <f>Справ!I109</f>
        <v>0</v>
      </c>
    </row>
    <row r="127" spans="43:50" ht="12.75">
      <c r="AQ127" s="2">
        <f>Справ!A110</f>
        <v>250100</v>
      </c>
      <c r="AR127" s="2">
        <f>Справ!C110</f>
        <v>0</v>
      </c>
      <c r="AS127" s="2">
        <f>Справ!D110</f>
        <v>0</v>
      </c>
      <c r="AT127" s="2">
        <f>Справ!E110</f>
        <v>0</v>
      </c>
      <c r="AU127" s="2">
        <f>Справ!F110</f>
        <v>0</v>
      </c>
      <c r="AV127" s="2">
        <f>Справ!G110</f>
        <v>0</v>
      </c>
      <c r="AW127" s="2">
        <f>Справ!H110</f>
        <v>0</v>
      </c>
      <c r="AX127" s="2">
        <f>Справ!I110</f>
        <v>0</v>
      </c>
    </row>
    <row r="128" spans="43:50" ht="12.75">
      <c r="AQ128" s="2" t="str">
        <f>Справ!A111</f>
        <v>                      </v>
      </c>
      <c r="AR128" s="2">
        <f>Справ!C111</f>
        <v>0</v>
      </c>
      <c r="AS128" s="2">
        <f>Справ!D111</f>
        <v>0</v>
      </c>
      <c r="AT128" s="2">
        <f>Справ!E111</f>
        <v>0</v>
      </c>
      <c r="AU128" s="2">
        <f>Справ!F111</f>
        <v>0</v>
      </c>
      <c r="AV128" s="2">
        <f>Справ!G111</f>
        <v>0</v>
      </c>
      <c r="AW128" s="2">
        <f>Справ!H111</f>
        <v>0</v>
      </c>
      <c r="AX128" s="2">
        <f>Справ!I111</f>
        <v>0</v>
      </c>
    </row>
    <row r="129" spans="43:50" ht="12.75">
      <c r="AQ129" s="2">
        <f>Справ!A112</f>
        <v>260000</v>
      </c>
      <c r="AR129" s="2">
        <f>Справ!C112</f>
        <v>0</v>
      </c>
      <c r="AS129" s="2">
        <f>Справ!D112</f>
        <v>0</v>
      </c>
      <c r="AT129" s="2">
        <f>Справ!E112</f>
        <v>0</v>
      </c>
      <c r="AU129" s="2">
        <f>Справ!F112</f>
        <v>0</v>
      </c>
      <c r="AV129" s="2">
        <f>Справ!G112</f>
        <v>0</v>
      </c>
      <c r="AW129" s="2">
        <f>Справ!H112</f>
        <v>0</v>
      </c>
      <c r="AX129" s="2">
        <f>Справ!I112</f>
        <v>0</v>
      </c>
    </row>
    <row r="130" spans="43:50" ht="12.75">
      <c r="AQ130" s="2">
        <f>Справ!A113</f>
        <v>260100</v>
      </c>
      <c r="AR130" s="2">
        <f>Справ!C113</f>
        <v>0</v>
      </c>
      <c r="AS130" s="2">
        <f>Справ!D113</f>
        <v>0</v>
      </c>
      <c r="AT130" s="2">
        <f>Справ!E113</f>
        <v>0</v>
      </c>
      <c r="AU130" s="2">
        <f>Справ!F113</f>
        <v>0</v>
      </c>
      <c r="AV130" s="2">
        <f>Справ!G113</f>
        <v>0</v>
      </c>
      <c r="AW130" s="2">
        <f>Справ!H113</f>
        <v>0</v>
      </c>
      <c r="AX130" s="2">
        <f>Справ!I113</f>
        <v>0</v>
      </c>
    </row>
    <row r="131" spans="43:50" ht="12.75">
      <c r="AQ131" s="2">
        <f>Справ!A114</f>
        <v>260200</v>
      </c>
      <c r="AR131" s="2">
        <f>Справ!C114</f>
        <v>0</v>
      </c>
      <c r="AS131" s="2">
        <f>Справ!D114</f>
        <v>0</v>
      </c>
      <c r="AT131" s="2">
        <f>Справ!E114</f>
        <v>0</v>
      </c>
      <c r="AU131" s="2">
        <f>Справ!F114</f>
        <v>0</v>
      </c>
      <c r="AV131" s="2">
        <f>Справ!G114</f>
        <v>0</v>
      </c>
      <c r="AW131" s="2">
        <f>Справ!H114</f>
        <v>0</v>
      </c>
      <c r="AX131" s="2">
        <f>Справ!I114</f>
        <v>0</v>
      </c>
    </row>
    <row r="132" spans="43:50" ht="12.75">
      <c r="AQ132" s="2">
        <f>Справ!A115</f>
        <v>270000</v>
      </c>
      <c r="AR132" s="2">
        <f>Справ!C115</f>
        <v>0</v>
      </c>
      <c r="AS132" s="2">
        <f>Справ!D115</f>
        <v>0</v>
      </c>
      <c r="AT132" s="2">
        <f>Справ!E115</f>
        <v>0</v>
      </c>
      <c r="AU132" s="2">
        <f>Справ!F115</f>
        <v>0</v>
      </c>
      <c r="AV132" s="2">
        <f>Справ!G115</f>
        <v>0</v>
      </c>
      <c r="AW132" s="2">
        <f>Справ!H115</f>
        <v>0</v>
      </c>
      <c r="AX132" s="2">
        <f>Справ!I115</f>
        <v>0</v>
      </c>
    </row>
    <row r="133" spans="43:50" ht="12.75">
      <c r="AQ133" s="2">
        <f>Справ!A116</f>
        <v>270100</v>
      </c>
      <c r="AR133" s="2">
        <f>Справ!C116</f>
        <v>0</v>
      </c>
      <c r="AS133" s="2">
        <f>Справ!D116</f>
        <v>0</v>
      </c>
      <c r="AT133" s="2">
        <f>Справ!E116</f>
        <v>0</v>
      </c>
      <c r="AU133" s="2">
        <f>Справ!F116</f>
        <v>0</v>
      </c>
      <c r="AV133" s="2">
        <f>Справ!G116</f>
        <v>0</v>
      </c>
      <c r="AW133" s="2">
        <f>Справ!H116</f>
        <v>0</v>
      </c>
      <c r="AX133" s="2">
        <f>Справ!I116</f>
        <v>0</v>
      </c>
    </row>
    <row r="134" spans="43:50" ht="12.75">
      <c r="AQ134" s="2">
        <f>Справ!A117</f>
        <v>270110</v>
      </c>
      <c r="AR134" s="2">
        <f>Справ!C117</f>
        <v>0</v>
      </c>
      <c r="AS134" s="2">
        <f>Справ!D117</f>
        <v>0</v>
      </c>
      <c r="AT134" s="2">
        <f>Справ!E117</f>
        <v>0</v>
      </c>
      <c r="AU134" s="2">
        <f>Справ!F117</f>
        <v>0</v>
      </c>
      <c r="AV134" s="2">
        <f>Справ!G117</f>
        <v>0</v>
      </c>
      <c r="AW134" s="2">
        <f>Справ!H117</f>
        <v>0</v>
      </c>
      <c r="AX134" s="2">
        <f>Справ!I117</f>
        <v>0</v>
      </c>
    </row>
    <row r="135" spans="43:50" ht="12.75">
      <c r="AQ135" s="2">
        <f>Справ!A118</f>
        <v>270120</v>
      </c>
      <c r="AR135" s="2">
        <f>Справ!C118</f>
        <v>0</v>
      </c>
      <c r="AS135" s="2">
        <f>Справ!D118</f>
        <v>0</v>
      </c>
      <c r="AT135" s="2">
        <f>Справ!E118</f>
        <v>0</v>
      </c>
      <c r="AU135" s="2">
        <f>Справ!F118</f>
        <v>0</v>
      </c>
      <c r="AV135" s="2">
        <f>Справ!G118</f>
        <v>0</v>
      </c>
      <c r="AW135" s="2">
        <f>Справ!H118</f>
        <v>0</v>
      </c>
      <c r="AX135" s="2">
        <f>Справ!I118</f>
        <v>0</v>
      </c>
    </row>
    <row r="136" spans="43:50" ht="12.75">
      <c r="AQ136" s="2">
        <f>Справ!A119</f>
        <v>270130</v>
      </c>
      <c r="AR136" s="2">
        <f>Справ!C119</f>
        <v>0</v>
      </c>
      <c r="AS136" s="2">
        <f>Справ!D119</f>
        <v>0</v>
      </c>
      <c r="AT136" s="2">
        <f>Справ!E119</f>
        <v>0</v>
      </c>
      <c r="AU136" s="2">
        <f>Справ!F119</f>
        <v>0</v>
      </c>
      <c r="AV136" s="2">
        <f>Справ!G119</f>
        <v>0</v>
      </c>
      <c r="AW136" s="2">
        <f>Справ!H119</f>
        <v>0</v>
      </c>
      <c r="AX136" s="2">
        <f>Справ!I119</f>
        <v>0</v>
      </c>
    </row>
    <row r="137" spans="43:50" ht="12.75">
      <c r="AQ137" s="2">
        <f>Справ!A120</f>
        <v>270140</v>
      </c>
      <c r="AR137" s="2">
        <f>Справ!C120</f>
        <v>0</v>
      </c>
      <c r="AS137" s="2">
        <f>Справ!D120</f>
        <v>0</v>
      </c>
      <c r="AT137" s="2">
        <f>Справ!E120</f>
        <v>0</v>
      </c>
      <c r="AU137" s="2">
        <f>Справ!F120</f>
        <v>0</v>
      </c>
      <c r="AV137" s="2">
        <f>Справ!G120</f>
        <v>0</v>
      </c>
      <c r="AW137" s="2">
        <f>Справ!H120</f>
        <v>0</v>
      </c>
      <c r="AX137" s="2">
        <f>Справ!I120</f>
        <v>0</v>
      </c>
    </row>
    <row r="138" spans="43:50" ht="12.75">
      <c r="AQ138" s="2">
        <f>Справ!A121</f>
        <v>270200</v>
      </c>
      <c r="AR138" s="2">
        <f>Справ!C121</f>
        <v>0</v>
      </c>
      <c r="AS138" s="2">
        <f>Справ!D121</f>
        <v>0</v>
      </c>
      <c r="AT138" s="2">
        <f>Справ!E121</f>
        <v>0</v>
      </c>
      <c r="AU138" s="2">
        <f>Справ!F121</f>
        <v>0</v>
      </c>
      <c r="AV138" s="2">
        <f>Справ!G121</f>
        <v>0</v>
      </c>
      <c r="AW138" s="2">
        <f>Справ!H121</f>
        <v>0</v>
      </c>
      <c r="AX138" s="2">
        <f>Справ!I121</f>
        <v>0</v>
      </c>
    </row>
    <row r="139" spans="43:50" ht="12.75">
      <c r="AQ139" s="2">
        <f>Справ!A122</f>
        <v>300000</v>
      </c>
      <c r="AR139" s="2">
        <f>Справ!C122</f>
        <v>0</v>
      </c>
      <c r="AS139" s="2">
        <f>Справ!D122</f>
        <v>0</v>
      </c>
      <c r="AT139" s="2">
        <f>Справ!E122</f>
        <v>0</v>
      </c>
      <c r="AU139" s="2">
        <f>Справ!F122</f>
        <v>0</v>
      </c>
      <c r="AV139" s="2">
        <f>Справ!G122</f>
        <v>0</v>
      </c>
      <c r="AW139" s="2">
        <f>Справ!H122</f>
        <v>0</v>
      </c>
      <c r="AX139" s="2">
        <f>Справ!I122</f>
        <v>0</v>
      </c>
    </row>
    <row r="140" spans="43:50" ht="12.75">
      <c r="AQ140" s="2" t="str">
        <f>Справ!A123</f>
        <v>                       </v>
      </c>
      <c r="AR140" s="2">
        <f>Справ!C123</f>
        <v>0</v>
      </c>
      <c r="AS140" s="2">
        <f>Справ!D123</f>
        <v>0</v>
      </c>
      <c r="AT140" s="2">
        <f>Справ!E123</f>
        <v>0</v>
      </c>
      <c r="AU140" s="2">
        <f>Справ!F123</f>
        <v>0</v>
      </c>
      <c r="AV140" s="2">
        <f>Справ!G123</f>
        <v>0</v>
      </c>
      <c r="AW140" s="2">
        <f>Справ!H123</f>
        <v>0</v>
      </c>
      <c r="AX140" s="2">
        <f>Справ!I123</f>
        <v>0</v>
      </c>
    </row>
    <row r="141" spans="43:50" ht="12.75">
      <c r="AQ141" s="2">
        <f>Справ!A124</f>
        <v>380000</v>
      </c>
      <c r="AR141" s="2">
        <f>Справ!C124</f>
        <v>0</v>
      </c>
      <c r="AS141" s="2">
        <f>Справ!D124</f>
        <v>0</v>
      </c>
      <c r="AT141" s="2">
        <f>Справ!E124</f>
        <v>0</v>
      </c>
      <c r="AU141" s="2">
        <f>Справ!F124</f>
        <v>0</v>
      </c>
      <c r="AV141" s="2">
        <f>Справ!G124</f>
        <v>0</v>
      </c>
      <c r="AW141" s="2">
        <f>Справ!H124</f>
        <v>0</v>
      </c>
      <c r="AX141" s="2">
        <f>Справ!I124</f>
        <v>0</v>
      </c>
    </row>
    <row r="142" spans="43:50" ht="12.75">
      <c r="AQ142" s="2">
        <f>Справ!A125</f>
        <v>380100</v>
      </c>
      <c r="AR142" s="2">
        <f>Справ!C125</f>
        <v>0</v>
      </c>
      <c r="AS142" s="2">
        <f>Справ!D125</f>
        <v>0</v>
      </c>
      <c r="AT142" s="2">
        <f>Справ!E125</f>
        <v>0</v>
      </c>
      <c r="AU142" s="2">
        <f>Справ!F125</f>
        <v>0</v>
      </c>
      <c r="AV142" s="2">
        <f>Справ!G125</f>
        <v>0</v>
      </c>
      <c r="AW142" s="2">
        <f>Справ!H125</f>
        <v>0</v>
      </c>
      <c r="AX142" s="2">
        <f>Справ!I125</f>
        <v>0</v>
      </c>
    </row>
    <row r="143" spans="43:50" ht="12.75">
      <c r="AQ143" s="2">
        <f>Справ!A126</f>
        <v>380110</v>
      </c>
      <c r="AR143" s="2">
        <f>Справ!C126</f>
        <v>0</v>
      </c>
      <c r="AS143" s="2">
        <f>Справ!D126</f>
        <v>0</v>
      </c>
      <c r="AT143" s="2">
        <f>Справ!E126</f>
        <v>0</v>
      </c>
      <c r="AU143" s="2">
        <f>Справ!F126</f>
        <v>0</v>
      </c>
      <c r="AV143" s="2">
        <f>Справ!G126</f>
        <v>0</v>
      </c>
      <c r="AW143" s="2">
        <f>Справ!H126</f>
        <v>0</v>
      </c>
      <c r="AX143" s="2">
        <f>Справ!I126</f>
        <v>0</v>
      </c>
    </row>
    <row r="144" spans="43:50" ht="12.75">
      <c r="AQ144" s="2">
        <f>Справ!A127</f>
        <v>380120</v>
      </c>
      <c r="AR144" s="2">
        <f>Справ!C127</f>
        <v>0</v>
      </c>
      <c r="AS144" s="2">
        <f>Справ!D127</f>
        <v>0</v>
      </c>
      <c r="AT144" s="2">
        <f>Справ!E127</f>
        <v>0</v>
      </c>
      <c r="AU144" s="2">
        <f>Справ!F127</f>
        <v>0</v>
      </c>
      <c r="AV144" s="2">
        <f>Справ!G127</f>
        <v>0</v>
      </c>
      <c r="AW144" s="2">
        <f>Справ!H127</f>
        <v>0</v>
      </c>
      <c r="AX144" s="2">
        <f>Справ!I127</f>
        <v>0</v>
      </c>
    </row>
    <row r="145" spans="43:50" ht="12.75">
      <c r="AQ145" s="2" t="str">
        <f>Справ!A128</f>
        <v>                      </v>
      </c>
      <c r="AR145" s="2">
        <f>Справ!C128</f>
        <v>0</v>
      </c>
      <c r="AS145" s="2">
        <f>Справ!D128</f>
        <v>0</v>
      </c>
      <c r="AT145" s="2">
        <f>Справ!E128</f>
        <v>0</v>
      </c>
      <c r="AU145" s="2">
        <f>Справ!F128</f>
        <v>0</v>
      </c>
      <c r="AV145" s="2">
        <f>Справ!G128</f>
        <v>0</v>
      </c>
      <c r="AW145" s="2">
        <f>Справ!H128</f>
        <v>0</v>
      </c>
      <c r="AX145" s="2">
        <f>Справ!I128</f>
        <v>0</v>
      </c>
    </row>
    <row r="146" spans="43:50" ht="12.75">
      <c r="AQ146" s="2">
        <f>Справ!A129</f>
        <v>380130</v>
      </c>
      <c r="AR146" s="2">
        <f>Справ!C129</f>
        <v>0</v>
      </c>
      <c r="AS146" s="2">
        <f>Справ!D129</f>
        <v>0</v>
      </c>
      <c r="AT146" s="2">
        <f>Справ!E129</f>
        <v>0</v>
      </c>
      <c r="AU146" s="2">
        <f>Справ!F129</f>
        <v>0</v>
      </c>
      <c r="AV146" s="2">
        <f>Справ!G129</f>
        <v>0</v>
      </c>
      <c r="AW146" s="2">
        <f>Справ!H129</f>
        <v>0</v>
      </c>
      <c r="AX146" s="2">
        <f>Справ!I129</f>
        <v>0</v>
      </c>
    </row>
    <row r="147" spans="43:50" ht="12.75">
      <c r="AQ147" s="2">
        <f>Справ!A130</f>
        <v>380140</v>
      </c>
      <c r="AR147" s="2">
        <f>Справ!C130</f>
        <v>0</v>
      </c>
      <c r="AS147" s="2">
        <f>Справ!D130</f>
        <v>0</v>
      </c>
      <c r="AT147" s="2">
        <f>Справ!E130</f>
        <v>0</v>
      </c>
      <c r="AU147" s="2">
        <f>Справ!F130</f>
        <v>0</v>
      </c>
      <c r="AV147" s="2">
        <f>Справ!G130</f>
        <v>0</v>
      </c>
      <c r="AW147" s="2">
        <f>Справ!H130</f>
        <v>0</v>
      </c>
      <c r="AX147" s="2">
        <f>Справ!I130</f>
        <v>0</v>
      </c>
    </row>
    <row r="148" spans="43:50" ht="12.75">
      <c r="AQ148" s="2">
        <f>Справ!A131</f>
        <v>380200</v>
      </c>
      <c r="AR148" s="2">
        <f>Справ!C131</f>
        <v>0</v>
      </c>
      <c r="AS148" s="2">
        <f>Справ!D131</f>
        <v>0</v>
      </c>
      <c r="AT148" s="2">
        <f>Справ!E131</f>
        <v>0</v>
      </c>
      <c r="AU148" s="2">
        <f>Справ!F131</f>
        <v>0</v>
      </c>
      <c r="AV148" s="2">
        <f>Справ!G131</f>
        <v>0</v>
      </c>
      <c r="AW148" s="2">
        <f>Справ!H131</f>
        <v>0</v>
      </c>
      <c r="AX148" s="2">
        <f>Справ!I131</f>
        <v>0</v>
      </c>
    </row>
    <row r="149" spans="43:50" ht="12.75">
      <c r="AQ149" s="2" t="str">
        <f>Справ!A132</f>
        <v>                      </v>
      </c>
      <c r="AR149" s="2">
        <f>Справ!C132</f>
        <v>0</v>
      </c>
      <c r="AS149" s="2">
        <f>Справ!D132</f>
        <v>0</v>
      </c>
      <c r="AT149" s="2">
        <f>Справ!E132</f>
        <v>0</v>
      </c>
      <c r="AU149" s="2">
        <f>Справ!F132</f>
        <v>0</v>
      </c>
      <c r="AV149" s="2">
        <f>Справ!G132</f>
        <v>0</v>
      </c>
      <c r="AW149" s="2">
        <f>Справ!H132</f>
        <v>0</v>
      </c>
      <c r="AX149" s="2">
        <f>Справ!I132</f>
        <v>0</v>
      </c>
    </row>
    <row r="150" spans="43:50" ht="12.75">
      <c r="AQ150" s="2">
        <f>Справ!A133</f>
        <v>380210</v>
      </c>
      <c r="AR150" s="2">
        <f>Справ!C133</f>
        <v>0</v>
      </c>
      <c r="AS150" s="2">
        <f>Справ!D133</f>
        <v>0</v>
      </c>
      <c r="AT150" s="2">
        <f>Справ!E133</f>
        <v>0</v>
      </c>
      <c r="AU150" s="2">
        <f>Справ!F133</f>
        <v>0</v>
      </c>
      <c r="AV150" s="2">
        <f>Справ!G133</f>
        <v>0</v>
      </c>
      <c r="AW150" s="2">
        <f>Справ!H133</f>
        <v>0</v>
      </c>
      <c r="AX150" s="2">
        <f>Справ!I133</f>
        <v>0</v>
      </c>
    </row>
    <row r="151" spans="43:50" ht="12.75">
      <c r="AQ151" s="2" t="str">
        <f>Справ!A134</f>
        <v>                      </v>
      </c>
      <c r="AR151" s="2">
        <f>Справ!C134</f>
        <v>0</v>
      </c>
      <c r="AS151" s="2">
        <f>Справ!D134</f>
        <v>0</v>
      </c>
      <c r="AT151" s="2">
        <f>Справ!E134</f>
        <v>0</v>
      </c>
      <c r="AU151" s="2">
        <f>Справ!F134</f>
        <v>0</v>
      </c>
      <c r="AV151" s="2">
        <f>Справ!G134</f>
        <v>0</v>
      </c>
      <c r="AW151" s="2">
        <f>Справ!H134</f>
        <v>0</v>
      </c>
      <c r="AX151" s="2">
        <f>Справ!I134</f>
        <v>0</v>
      </c>
    </row>
    <row r="152" spans="43:50" ht="12.75">
      <c r="AQ152" s="2">
        <f>Справ!A135</f>
        <v>380220</v>
      </c>
      <c r="AR152" s="2">
        <f>Справ!C135</f>
        <v>0</v>
      </c>
      <c r="AS152" s="2">
        <f>Справ!D135</f>
        <v>0</v>
      </c>
      <c r="AT152" s="2">
        <f>Справ!E135</f>
        <v>0</v>
      </c>
      <c r="AU152" s="2">
        <f>Справ!F135</f>
        <v>0</v>
      </c>
      <c r="AV152" s="2">
        <f>Справ!G135</f>
        <v>0</v>
      </c>
      <c r="AW152" s="2">
        <f>Справ!H135</f>
        <v>0</v>
      </c>
      <c r="AX152" s="2">
        <f>Справ!I135</f>
        <v>0</v>
      </c>
    </row>
    <row r="153" spans="43:50" ht="12.75">
      <c r="AQ153" s="2" t="str">
        <f>Справ!A136</f>
        <v>                       </v>
      </c>
      <c r="AR153" s="2">
        <f>Справ!C136</f>
        <v>0</v>
      </c>
      <c r="AS153" s="2">
        <f>Справ!D136</f>
        <v>0</v>
      </c>
      <c r="AT153" s="2">
        <f>Справ!E136</f>
        <v>0</v>
      </c>
      <c r="AU153" s="2">
        <f>Справ!F136</f>
        <v>0</v>
      </c>
      <c r="AV153" s="2">
        <f>Справ!G136</f>
        <v>0</v>
      </c>
      <c r="AW153" s="2">
        <f>Справ!H136</f>
        <v>0</v>
      </c>
      <c r="AX153" s="2">
        <f>Справ!I136</f>
        <v>0</v>
      </c>
    </row>
    <row r="154" spans="43:50" ht="12.75">
      <c r="AQ154" s="2">
        <f>Справ!A137</f>
        <v>380230</v>
      </c>
      <c r="AR154" s="2">
        <f>Справ!C137</f>
        <v>0</v>
      </c>
      <c r="AS154" s="2">
        <f>Справ!D137</f>
        <v>0</v>
      </c>
      <c r="AT154" s="2">
        <f>Справ!E137</f>
        <v>0</v>
      </c>
      <c r="AU154" s="2">
        <f>Справ!F137</f>
        <v>0</v>
      </c>
      <c r="AV154" s="2">
        <f>Справ!G137</f>
        <v>0</v>
      </c>
      <c r="AW154" s="2">
        <f>Справ!H137</f>
        <v>0</v>
      </c>
      <c r="AX154" s="2">
        <f>Справ!I137</f>
        <v>0</v>
      </c>
    </row>
    <row r="155" spans="43:50" ht="12.75">
      <c r="AQ155" s="2" t="str">
        <f>Справ!A138</f>
        <v>                      </v>
      </c>
      <c r="AR155" s="2">
        <f>Справ!C138</f>
        <v>0</v>
      </c>
      <c r="AS155" s="2">
        <f>Справ!D138</f>
        <v>0</v>
      </c>
      <c r="AT155" s="2">
        <f>Справ!E138</f>
        <v>0</v>
      </c>
      <c r="AU155" s="2">
        <f>Справ!F138</f>
        <v>0</v>
      </c>
      <c r="AV155" s="2">
        <f>Справ!G138</f>
        <v>0</v>
      </c>
      <c r="AW155" s="2">
        <f>Справ!H138</f>
        <v>0</v>
      </c>
      <c r="AX155" s="2">
        <f>Справ!I138</f>
        <v>0</v>
      </c>
    </row>
    <row r="156" spans="43:50" ht="12.75">
      <c r="AQ156" s="2">
        <f>Справ!A139</f>
        <v>380240</v>
      </c>
      <c r="AR156" s="2">
        <f>Справ!C139</f>
        <v>0</v>
      </c>
      <c r="AS156" s="2">
        <f>Справ!D139</f>
        <v>0</v>
      </c>
      <c r="AT156" s="2">
        <f>Справ!E139</f>
        <v>0</v>
      </c>
      <c r="AU156" s="2">
        <f>Справ!F139</f>
        <v>0</v>
      </c>
      <c r="AV156" s="2">
        <f>Справ!G139</f>
        <v>0</v>
      </c>
      <c r="AW156" s="2">
        <f>Справ!H139</f>
        <v>0</v>
      </c>
      <c r="AX156" s="2">
        <f>Справ!I139</f>
        <v>0</v>
      </c>
    </row>
    <row r="157" spans="43:50" ht="12.75">
      <c r="AQ157" s="2">
        <f>Справ!A140</f>
        <v>380300</v>
      </c>
      <c r="AR157" s="2">
        <f>Справ!C140</f>
        <v>0</v>
      </c>
      <c r="AS157" s="2">
        <f>Справ!D140</f>
        <v>0</v>
      </c>
      <c r="AT157" s="2">
        <f>Справ!E140</f>
        <v>0</v>
      </c>
      <c r="AU157" s="2">
        <f>Справ!F140</f>
        <v>0</v>
      </c>
      <c r="AV157" s="2">
        <f>Справ!G140</f>
        <v>0</v>
      </c>
      <c r="AW157" s="2">
        <f>Справ!H140</f>
        <v>0</v>
      </c>
      <c r="AX157" s="2">
        <f>Справ!I140</f>
        <v>0</v>
      </c>
    </row>
    <row r="158" spans="43:50" ht="12.75">
      <c r="AQ158" s="2" t="str">
        <f>Справ!A141</f>
        <v>                      </v>
      </c>
      <c r="AR158" s="2">
        <f>Справ!C141</f>
        <v>0</v>
      </c>
      <c r="AS158" s="2">
        <f>Справ!D141</f>
        <v>0</v>
      </c>
      <c r="AT158" s="2">
        <f>Справ!E141</f>
        <v>0</v>
      </c>
      <c r="AU158" s="2">
        <f>Справ!F141</f>
        <v>0</v>
      </c>
      <c r="AV158" s="2">
        <f>Справ!G141</f>
        <v>0</v>
      </c>
      <c r="AW158" s="2">
        <f>Справ!H141</f>
        <v>0</v>
      </c>
      <c r="AX158" s="2">
        <f>Справ!I141</f>
        <v>0</v>
      </c>
    </row>
    <row r="159" spans="43:50" ht="12.75">
      <c r="AQ159" s="2">
        <f>Справ!A142</f>
        <v>380400</v>
      </c>
      <c r="AR159" s="2">
        <f>Справ!C142</f>
        <v>0</v>
      </c>
      <c r="AS159" s="2">
        <f>Справ!D142</f>
        <v>0</v>
      </c>
      <c r="AT159" s="2">
        <f>Справ!E142</f>
        <v>0</v>
      </c>
      <c r="AU159" s="2">
        <f>Справ!F142</f>
        <v>0</v>
      </c>
      <c r="AV159" s="2">
        <f>Справ!G142</f>
        <v>0</v>
      </c>
      <c r="AW159" s="2">
        <f>Справ!H142</f>
        <v>0</v>
      </c>
      <c r="AX159" s="2">
        <f>Справ!I142</f>
        <v>0</v>
      </c>
    </row>
    <row r="160" spans="43:50" ht="12.75">
      <c r="AQ160" s="2" t="str">
        <f>Справ!A143</f>
        <v>                      </v>
      </c>
      <c r="AR160" s="2">
        <f>Справ!C143</f>
        <v>0</v>
      </c>
      <c r="AS160" s="2">
        <f>Справ!D143</f>
        <v>0</v>
      </c>
      <c r="AT160" s="2">
        <f>Справ!E143</f>
        <v>0</v>
      </c>
      <c r="AU160" s="2">
        <f>Справ!F143</f>
        <v>0</v>
      </c>
      <c r="AV160" s="2">
        <f>Справ!G143</f>
        <v>0</v>
      </c>
      <c r="AW160" s="2">
        <f>Справ!H143</f>
        <v>0</v>
      </c>
      <c r="AX160" s="2">
        <f>Справ!I143</f>
        <v>0</v>
      </c>
    </row>
    <row r="161" spans="43:50" ht="12.75">
      <c r="AQ161" s="2">
        <f>Справ!A144</f>
        <v>380410</v>
      </c>
      <c r="AR161" s="2">
        <f>Справ!C144</f>
        <v>0</v>
      </c>
      <c r="AS161" s="2">
        <f>Справ!D144</f>
        <v>0</v>
      </c>
      <c r="AT161" s="2">
        <f>Справ!E144</f>
        <v>0</v>
      </c>
      <c r="AU161" s="2">
        <f>Справ!F144</f>
        <v>0</v>
      </c>
      <c r="AV161" s="2">
        <f>Справ!G144</f>
        <v>0</v>
      </c>
      <c r="AW161" s="2">
        <f>Справ!H144</f>
        <v>0</v>
      </c>
      <c r="AX161" s="2">
        <f>Справ!I144</f>
        <v>0</v>
      </c>
    </row>
    <row r="162" spans="43:50" ht="12.75">
      <c r="AQ162" s="2" t="str">
        <f>Справ!A145</f>
        <v>                      </v>
      </c>
      <c r="AR162" s="2">
        <f>Справ!C145</f>
        <v>0</v>
      </c>
      <c r="AS162" s="2">
        <f>Справ!D145</f>
        <v>0</v>
      </c>
      <c r="AT162" s="2">
        <f>Справ!E145</f>
        <v>0</v>
      </c>
      <c r="AU162" s="2">
        <f>Справ!F145</f>
        <v>0</v>
      </c>
      <c r="AV162" s="2">
        <f>Справ!G145</f>
        <v>0</v>
      </c>
      <c r="AW162" s="2">
        <f>Справ!H145</f>
        <v>0</v>
      </c>
      <c r="AX162" s="2">
        <f>Справ!I145</f>
        <v>0</v>
      </c>
    </row>
    <row r="163" spans="43:50" ht="12.75">
      <c r="AQ163" s="2">
        <f>Справ!A146</f>
        <v>380500</v>
      </c>
      <c r="AR163" s="2">
        <f>Справ!C146</f>
        <v>0</v>
      </c>
      <c r="AS163" s="2">
        <f>Справ!D146</f>
        <v>0</v>
      </c>
      <c r="AT163" s="2">
        <f>Справ!E146</f>
        <v>0</v>
      </c>
      <c r="AU163" s="2">
        <f>Справ!F146</f>
        <v>0</v>
      </c>
      <c r="AV163" s="2">
        <f>Справ!G146</f>
        <v>0</v>
      </c>
      <c r="AW163" s="2">
        <f>Справ!H146</f>
        <v>0</v>
      </c>
      <c r="AX163" s="2">
        <f>Справ!I146</f>
        <v>0</v>
      </c>
    </row>
    <row r="164" spans="43:50" ht="12.75">
      <c r="AQ164" s="2">
        <f>Справ!A147</f>
        <v>380510</v>
      </c>
      <c r="AR164" s="2">
        <f>Справ!C147</f>
        <v>0</v>
      </c>
      <c r="AS164" s="2">
        <f>Справ!D147</f>
        <v>0</v>
      </c>
      <c r="AT164" s="2">
        <f>Справ!E147</f>
        <v>0</v>
      </c>
      <c r="AU164" s="2">
        <f>Справ!F147</f>
        <v>0</v>
      </c>
      <c r="AV164" s="2">
        <f>Справ!G147</f>
        <v>0</v>
      </c>
      <c r="AW164" s="2">
        <f>Справ!H147</f>
        <v>0</v>
      </c>
      <c r="AX164" s="2">
        <f>Справ!I147</f>
        <v>0</v>
      </c>
    </row>
    <row r="165" spans="43:50" ht="12.75">
      <c r="AQ165" s="2" t="str">
        <f>Справ!A148</f>
        <v>                      </v>
      </c>
      <c r="AR165" s="2">
        <f>Справ!C148</f>
        <v>0</v>
      </c>
      <c r="AS165" s="2">
        <f>Справ!D148</f>
        <v>0</v>
      </c>
      <c r="AT165" s="2">
        <f>Справ!E148</f>
        <v>0</v>
      </c>
      <c r="AU165" s="2">
        <f>Справ!F148</f>
        <v>0</v>
      </c>
      <c r="AV165" s="2">
        <f>Справ!G148</f>
        <v>0</v>
      </c>
      <c r="AW165" s="2">
        <f>Справ!H148</f>
        <v>0</v>
      </c>
      <c r="AX165" s="2">
        <f>Справ!I148</f>
        <v>0</v>
      </c>
    </row>
    <row r="166" spans="43:50" ht="12.75">
      <c r="AQ166" s="2" t="str">
        <f>Справ!A149</f>
        <v>380520                </v>
      </c>
      <c r="AR166" s="2">
        <f>Справ!C149</f>
        <v>0</v>
      </c>
      <c r="AS166" s="2">
        <f>Справ!D149</f>
        <v>0</v>
      </c>
      <c r="AT166" s="2">
        <f>Справ!E149</f>
        <v>0</v>
      </c>
      <c r="AU166" s="2">
        <f>Справ!F149</f>
        <v>0</v>
      </c>
      <c r="AV166" s="2">
        <f>Справ!G149</f>
        <v>0</v>
      </c>
      <c r="AW166" s="2">
        <f>Справ!H149</f>
        <v>0</v>
      </c>
      <c r="AX166" s="2">
        <f>Справ!I149</f>
        <v>0</v>
      </c>
    </row>
    <row r="167" spans="43:50" ht="12.75">
      <c r="AQ167" s="2" t="str">
        <f>Справ!A150</f>
        <v>380530                </v>
      </c>
      <c r="AR167" s="2">
        <f>Справ!C150</f>
        <v>0</v>
      </c>
      <c r="AS167" s="2">
        <f>Справ!D150</f>
        <v>0</v>
      </c>
      <c r="AT167" s="2">
        <f>Справ!E150</f>
        <v>0</v>
      </c>
      <c r="AU167" s="2">
        <f>Справ!F150</f>
        <v>0</v>
      </c>
      <c r="AV167" s="2">
        <f>Справ!G150</f>
        <v>0</v>
      </c>
      <c r="AW167" s="2">
        <f>Справ!H150</f>
        <v>0</v>
      </c>
      <c r="AX167" s="2">
        <f>Справ!I150</f>
        <v>0</v>
      </c>
    </row>
    <row r="168" spans="43:50" ht="12.75">
      <c r="AQ168" s="2" t="str">
        <f>Справ!A151</f>
        <v>800000                </v>
      </c>
      <c r="AR168" s="2">
        <f>Справ!C151</f>
        <v>0</v>
      </c>
      <c r="AS168" s="2">
        <f>Справ!D151</f>
        <v>0</v>
      </c>
      <c r="AT168" s="2">
        <f>Справ!E151</f>
        <v>0</v>
      </c>
      <c r="AU168" s="2">
        <f>Справ!F151</f>
        <v>0</v>
      </c>
      <c r="AV168" s="2">
        <f>Справ!G151</f>
        <v>0</v>
      </c>
      <c r="AW168" s="2">
        <f>Справ!H151</f>
        <v>0</v>
      </c>
      <c r="AX168" s="2">
        <f>Справ!I151</f>
        <v>0</v>
      </c>
    </row>
    <row r="169" spans="43:50" ht="12.75">
      <c r="AQ169" s="2" t="str">
        <f>Справ!A152</f>
        <v>111050                </v>
      </c>
      <c r="AR169" s="2">
        <f>Справ!C152</f>
        <v>0</v>
      </c>
      <c r="AS169" s="2">
        <f>Справ!D152</f>
        <v>0</v>
      </c>
      <c r="AT169" s="2">
        <f>Справ!E152</f>
        <v>0</v>
      </c>
      <c r="AU169" s="2">
        <f>Справ!F152</f>
        <v>0</v>
      </c>
      <c r="AV169" s="2">
        <f>Справ!G152</f>
        <v>0</v>
      </c>
      <c r="AW169" s="2">
        <f>Справ!H152</f>
        <v>0</v>
      </c>
      <c r="AX169" s="2">
        <f>Справ!I152</f>
        <v>0</v>
      </c>
    </row>
    <row r="170" spans="43:50" ht="12.75">
      <c r="AQ170" s="2" t="str">
        <f>Справ!A153</f>
        <v>130300                 </v>
      </c>
      <c r="AR170" s="2">
        <f>Справ!C153</f>
        <v>0</v>
      </c>
      <c r="AS170" s="2">
        <f>Справ!D153</f>
        <v>0</v>
      </c>
      <c r="AT170" s="2">
        <f>Справ!E153</f>
        <v>0</v>
      </c>
      <c r="AU170" s="2">
        <f>Справ!F153</f>
        <v>0</v>
      </c>
      <c r="AV170" s="2">
        <f>Справ!G153</f>
        <v>0</v>
      </c>
      <c r="AW170" s="2">
        <f>Справ!H153</f>
        <v>0</v>
      </c>
      <c r="AX170" s="2">
        <f>Справ!I153</f>
        <v>0</v>
      </c>
    </row>
    <row r="171" spans="43:50" ht="12.75">
      <c r="AQ171" s="2" t="str">
        <f>Справ!A154</f>
        <v>110721                </v>
      </c>
      <c r="AR171" s="2">
        <f>Справ!C154</f>
        <v>0</v>
      </c>
      <c r="AS171" s="2">
        <f>Справ!D154</f>
        <v>0</v>
      </c>
      <c r="AT171" s="2">
        <f>Справ!E154</f>
        <v>0</v>
      </c>
      <c r="AU171" s="2">
        <f>Справ!F154</f>
        <v>0</v>
      </c>
      <c r="AV171" s="2">
        <f>Справ!G154</f>
        <v>0</v>
      </c>
      <c r="AW171" s="2">
        <f>Справ!H154</f>
        <v>0</v>
      </c>
      <c r="AX171" s="2">
        <f>Справ!I154</f>
        <v>0</v>
      </c>
    </row>
    <row r="172" spans="43:50" ht="12.75">
      <c r="AQ172" s="2" t="str">
        <f>Справ!A155</f>
        <v>110722                </v>
      </c>
      <c r="AR172" s="2">
        <f>Справ!C155</f>
        <v>0</v>
      </c>
      <c r="AS172" s="2">
        <f>Справ!D155</f>
        <v>0</v>
      </c>
      <c r="AT172" s="2">
        <f>Справ!E155</f>
        <v>0</v>
      </c>
      <c r="AU172" s="2">
        <f>Справ!F155</f>
        <v>0</v>
      </c>
      <c r="AV172" s="2">
        <f>Справ!G155</f>
        <v>0</v>
      </c>
      <c r="AW172" s="2">
        <f>Справ!H155</f>
        <v>0</v>
      </c>
      <c r="AX172" s="2">
        <f>Справ!I155</f>
        <v>0</v>
      </c>
    </row>
    <row r="173" spans="43:50" ht="12.75">
      <c r="AQ173" s="2" t="str">
        <f>Справ!A156</f>
        <v>110723                </v>
      </c>
      <c r="AR173" s="2">
        <f>Справ!C156</f>
        <v>0</v>
      </c>
      <c r="AS173" s="2">
        <f>Справ!D156</f>
        <v>0</v>
      </c>
      <c r="AT173" s="2">
        <f>Справ!E156</f>
        <v>0</v>
      </c>
      <c r="AU173" s="2">
        <f>Справ!F156</f>
        <v>0</v>
      </c>
      <c r="AV173" s="2">
        <f>Справ!G156</f>
        <v>0</v>
      </c>
      <c r="AW173" s="2">
        <f>Справ!H156</f>
        <v>0</v>
      </c>
      <c r="AX173" s="2">
        <f>Справ!I156</f>
        <v>0</v>
      </c>
    </row>
    <row r="174" spans="43:50" ht="12.75">
      <c r="AQ174" s="2" t="str">
        <f>Справ!A157</f>
        <v>110770                </v>
      </c>
      <c r="AR174" s="2">
        <f>Справ!C157</f>
        <v>0</v>
      </c>
      <c r="AS174" s="2">
        <f>Справ!D157</f>
        <v>0</v>
      </c>
      <c r="AT174" s="2">
        <f>Справ!E157</f>
        <v>0</v>
      </c>
      <c r="AU174" s="2">
        <f>Справ!F157</f>
        <v>0</v>
      </c>
      <c r="AV174" s="2">
        <f>Справ!G157</f>
        <v>0</v>
      </c>
      <c r="AW174" s="2">
        <f>Справ!H157</f>
        <v>0</v>
      </c>
      <c r="AX174" s="2">
        <f>Справ!I157</f>
        <v>0</v>
      </c>
    </row>
    <row r="175" spans="43:50" ht="12.75">
      <c r="AQ175" s="2" t="str">
        <f>Справ!A158</f>
        <v>130000                </v>
      </c>
      <c r="AR175" s="2">
        <f>Справ!C158</f>
        <v>0</v>
      </c>
      <c r="AS175" s="2">
        <f>Справ!D158</f>
        <v>0</v>
      </c>
      <c r="AT175" s="2">
        <f>Справ!E158</f>
        <v>0</v>
      </c>
      <c r="AU175" s="2">
        <f>Справ!F158</f>
        <v>0</v>
      </c>
      <c r="AV175" s="2">
        <f>Справ!G158</f>
        <v>0</v>
      </c>
      <c r="AW175" s="2">
        <f>Справ!H158</f>
        <v>0</v>
      </c>
      <c r="AX175" s="2">
        <f>Справ!I158</f>
        <v>0</v>
      </c>
    </row>
    <row r="176" spans="43:50" ht="12.75">
      <c r="AQ176" s="2" t="str">
        <f>Справ!A159</f>
        <v>130150                </v>
      </c>
      <c r="AR176" s="2">
        <f>Справ!C159</f>
        <v>0</v>
      </c>
      <c r="AS176" s="2">
        <f>Справ!D159</f>
        <v>0</v>
      </c>
      <c r="AT176" s="2">
        <f>Справ!E159</f>
        <v>0</v>
      </c>
      <c r="AU176" s="2">
        <f>Справ!F159</f>
        <v>0</v>
      </c>
      <c r="AV176" s="2">
        <f>Справ!G159</f>
        <v>0</v>
      </c>
      <c r="AW176" s="2">
        <f>Справ!H159</f>
        <v>0</v>
      </c>
      <c r="AX176" s="2">
        <f>Справ!I159</f>
        <v>0</v>
      </c>
    </row>
    <row r="177" spans="43:50" ht="12.75">
      <c r="AQ177" s="2" t="str">
        <f>Справ!A160</f>
        <v>999999                </v>
      </c>
      <c r="AR177" s="2">
        <f>Справ!C160</f>
        <v>0</v>
      </c>
      <c r="AS177" s="2">
        <f>Справ!D160</f>
        <v>0</v>
      </c>
      <c r="AT177" s="2">
        <f>Справ!E160</f>
        <v>0</v>
      </c>
      <c r="AU177" s="2">
        <f>Справ!F160</f>
        <v>0</v>
      </c>
      <c r="AV177" s="2">
        <f>Справ!G160</f>
        <v>0</v>
      </c>
      <c r="AW177" s="2">
        <f>Справ!H160</f>
        <v>0</v>
      </c>
      <c r="AX177" s="2">
        <f>Справ!I160</f>
        <v>0</v>
      </c>
    </row>
    <row r="178" spans="43:50" ht="12.75">
      <c r="AQ178" s="2" t="str">
        <f>Справ!A161</f>
        <v>110150                </v>
      </c>
      <c r="AR178" s="2">
        <f>Справ!C161</f>
        <v>0</v>
      </c>
      <c r="AS178" s="2">
        <f>Справ!D161</f>
        <v>0</v>
      </c>
      <c r="AT178" s="2">
        <f>Справ!E161</f>
        <v>0</v>
      </c>
      <c r="AU178" s="2">
        <f>Справ!F161</f>
        <v>0</v>
      </c>
      <c r="AV178" s="2">
        <f>Справ!G161</f>
        <v>0</v>
      </c>
      <c r="AW178" s="2">
        <f>Справ!H161</f>
        <v>0</v>
      </c>
      <c r="AX178" s="2">
        <f>Справ!I161</f>
        <v>0</v>
      </c>
    </row>
    <row r="179" spans="43:50" ht="12.75">
      <c r="AQ179" s="2" t="str">
        <f>Справ!A162</f>
        <v>111060                </v>
      </c>
      <c r="AR179" s="2">
        <f>Справ!C162</f>
        <v>0</v>
      </c>
      <c r="AS179" s="2">
        <f>Справ!D162</f>
        <v>0</v>
      </c>
      <c r="AT179" s="2">
        <f>Справ!E162</f>
        <v>0</v>
      </c>
      <c r="AU179" s="2">
        <f>Справ!F162</f>
        <v>0</v>
      </c>
      <c r="AV179" s="2">
        <f>Справ!G162</f>
        <v>0</v>
      </c>
      <c r="AW179" s="2">
        <f>Справ!H162</f>
        <v>0</v>
      </c>
      <c r="AX179" s="2">
        <f>Справ!I162</f>
        <v>0</v>
      </c>
    </row>
    <row r="180" spans="43:50" ht="12.75">
      <c r="AQ180" s="2" t="str">
        <f>Справ!A163</f>
        <v>120127                </v>
      </c>
      <c r="AR180" s="2">
        <f>Справ!C163</f>
        <v>0</v>
      </c>
      <c r="AS180" s="2">
        <f>Справ!D163</f>
        <v>0</v>
      </c>
      <c r="AT180" s="2">
        <f>Справ!E163</f>
        <v>0</v>
      </c>
      <c r="AU180" s="2">
        <f>Справ!F163</f>
        <v>0</v>
      </c>
      <c r="AV180" s="2">
        <f>Справ!G163</f>
        <v>0</v>
      </c>
      <c r="AW180" s="2">
        <f>Справ!H163</f>
        <v>0</v>
      </c>
      <c r="AX180" s="2">
        <f>Справ!I163</f>
        <v>0</v>
      </c>
    </row>
    <row r="181" spans="43:50" ht="12.75">
      <c r="AQ181" s="2" t="str">
        <f>Справ!A164</f>
        <v>120128                </v>
      </c>
      <c r="AR181" s="2">
        <f>Справ!C164</f>
        <v>0</v>
      </c>
      <c r="AS181" s="2">
        <f>Справ!D164</f>
        <v>0</v>
      </c>
      <c r="AT181" s="2">
        <f>Справ!E164</f>
        <v>0</v>
      </c>
      <c r="AU181" s="2">
        <f>Справ!F164</f>
        <v>0</v>
      </c>
      <c r="AV181" s="2">
        <f>Справ!G164</f>
        <v>0</v>
      </c>
      <c r="AW181" s="2">
        <f>Справ!H164</f>
        <v>0</v>
      </c>
      <c r="AX181" s="2">
        <f>Справ!I164</f>
        <v>0</v>
      </c>
    </row>
    <row r="182" spans="43:50" ht="12.75">
      <c r="AQ182" s="2" t="str">
        <f>Справ!A165</f>
        <v>120129                </v>
      </c>
      <c r="AR182" s="2">
        <f>Справ!C165</f>
        <v>0</v>
      </c>
      <c r="AS182" s="2">
        <f>Справ!D165</f>
        <v>0</v>
      </c>
      <c r="AT182" s="2">
        <f>Справ!E165</f>
        <v>0</v>
      </c>
      <c r="AU182" s="2">
        <f>Справ!F165</f>
        <v>0</v>
      </c>
      <c r="AV182" s="2">
        <f>Справ!G165</f>
        <v>0</v>
      </c>
      <c r="AW182" s="2">
        <f>Справ!H165</f>
        <v>0</v>
      </c>
      <c r="AX182" s="2">
        <f>Справ!I165</f>
        <v>0</v>
      </c>
    </row>
    <row r="183" spans="43:50" ht="12.75">
      <c r="AQ183" s="2" t="str">
        <f>Справ!A166</f>
        <v>120170                </v>
      </c>
      <c r="AR183" s="2">
        <f>Справ!C166</f>
        <v>0</v>
      </c>
      <c r="AS183" s="2">
        <f>Справ!D166</f>
        <v>0</v>
      </c>
      <c r="AT183" s="2">
        <f>Справ!E166</f>
        <v>0</v>
      </c>
      <c r="AU183" s="2">
        <f>Справ!F166</f>
        <v>0</v>
      </c>
      <c r="AV183" s="2">
        <f>Справ!G166</f>
        <v>0</v>
      </c>
      <c r="AW183" s="2">
        <f>Справ!H166</f>
        <v>0</v>
      </c>
      <c r="AX183" s="2">
        <f>Справ!I166</f>
        <v>0</v>
      </c>
    </row>
    <row r="184" spans="43:50" ht="12.75">
      <c r="AQ184" s="2" t="str">
        <f>Справ!A167</f>
        <v>121200                </v>
      </c>
      <c r="AR184" s="2">
        <f>Справ!C167</f>
        <v>0</v>
      </c>
      <c r="AS184" s="2">
        <f>Справ!D167</f>
        <v>0</v>
      </c>
      <c r="AT184" s="2">
        <f>Справ!E167</f>
        <v>0</v>
      </c>
      <c r="AU184" s="2">
        <f>Справ!F167</f>
        <v>0</v>
      </c>
      <c r="AV184" s="2">
        <f>Справ!G167</f>
        <v>0</v>
      </c>
      <c r="AW184" s="2">
        <f>Справ!H167</f>
        <v>0</v>
      </c>
      <c r="AX184" s="2">
        <f>Справ!I167</f>
        <v>0</v>
      </c>
    </row>
    <row r="185" spans="43:50" ht="12.75">
      <c r="AQ185" s="2" t="str">
        <f>Справ!A168</f>
        <v>777777                </v>
      </c>
      <c r="AR185" s="2">
        <f>Справ!C168</f>
        <v>0</v>
      </c>
      <c r="AS185" s="2">
        <f>Справ!D168</f>
        <v>0</v>
      </c>
      <c r="AT185" s="2">
        <f>Справ!E168</f>
        <v>0</v>
      </c>
      <c r="AU185" s="2">
        <f>Справ!F168</f>
        <v>0</v>
      </c>
      <c r="AV185" s="2">
        <f>Справ!G168</f>
        <v>0</v>
      </c>
      <c r="AW185" s="2">
        <f>Справ!H168</f>
        <v>0</v>
      </c>
      <c r="AX185" s="2">
        <f>Справ!I168</f>
        <v>0</v>
      </c>
    </row>
    <row r="186" spans="43:50" ht="12.75">
      <c r="AQ186" s="2" t="str">
        <f>Справ!A169</f>
        <v>110160                </v>
      </c>
      <c r="AR186" s="2">
        <f>Справ!C169</f>
        <v>0</v>
      </c>
      <c r="AS186" s="2">
        <f>Справ!D169</f>
        <v>0</v>
      </c>
      <c r="AT186" s="2">
        <f>Справ!E169</f>
        <v>0</v>
      </c>
      <c r="AU186" s="2">
        <f>Справ!F169</f>
        <v>0</v>
      </c>
      <c r="AV186" s="2">
        <f>Справ!G169</f>
        <v>0</v>
      </c>
      <c r="AW186" s="2">
        <f>Справ!H169</f>
        <v>0</v>
      </c>
      <c r="AX186" s="2">
        <f>Справ!I169</f>
        <v>0</v>
      </c>
    </row>
    <row r="187" spans="43:50" ht="12.75">
      <c r="AQ187" s="2" t="str">
        <f>Справ!A170</f>
        <v>260300                 </v>
      </c>
      <c r="AR187" s="2">
        <f>Справ!C170</f>
        <v>0</v>
      </c>
      <c r="AS187" s="2">
        <f>Справ!D170</f>
        <v>0</v>
      </c>
      <c r="AT187" s="2">
        <f>Справ!E170</f>
        <v>0</v>
      </c>
      <c r="AU187" s="2">
        <f>Справ!F170</f>
        <v>0</v>
      </c>
      <c r="AV187" s="2">
        <f>Справ!G170</f>
        <v>0</v>
      </c>
      <c r="AW187" s="2">
        <f>Справ!H170</f>
        <v>0</v>
      </c>
      <c r="AX187" s="2">
        <f>Справ!I170</f>
        <v>0</v>
      </c>
    </row>
    <row r="188" spans="43:50" ht="12.75">
      <c r="AQ188" s="2">
        <f>Справ!A171</f>
        <v>0</v>
      </c>
      <c r="AR188" s="2">
        <f>Справ!C171</f>
        <v>0</v>
      </c>
      <c r="AS188" s="2">
        <f>Справ!D171</f>
        <v>0</v>
      </c>
      <c r="AT188" s="2">
        <f>Справ!E171</f>
        <v>0</v>
      </c>
      <c r="AU188" s="2">
        <f>Справ!F171</f>
        <v>0</v>
      </c>
      <c r="AV188" s="2">
        <f>Справ!G171</f>
        <v>0</v>
      </c>
      <c r="AW188" s="2">
        <f>Справ!H171</f>
        <v>0</v>
      </c>
      <c r="AX188" s="2">
        <f>Справ!I171</f>
        <v>0</v>
      </c>
    </row>
    <row r="189" spans="43:50" ht="12.75">
      <c r="AQ189" s="2">
        <f>Справ!A172</f>
        <v>0</v>
      </c>
      <c r="AR189" s="2">
        <f>Справ!C172</f>
        <v>0</v>
      </c>
      <c r="AS189" s="2">
        <f>Справ!D172</f>
        <v>0</v>
      </c>
      <c r="AT189" s="2">
        <f>Справ!E172</f>
        <v>0</v>
      </c>
      <c r="AU189" s="2">
        <f>Справ!F172</f>
        <v>0</v>
      </c>
      <c r="AV189" s="2">
        <f>Справ!G172</f>
        <v>0</v>
      </c>
      <c r="AW189" s="2">
        <f>Справ!H172</f>
        <v>0</v>
      </c>
      <c r="AX189" s="2">
        <f>Справ!I172</f>
        <v>0</v>
      </c>
    </row>
    <row r="190" spans="43:50" ht="12.75">
      <c r="AQ190" s="2">
        <f>Справ!A173</f>
        <v>0</v>
      </c>
      <c r="AR190" s="2">
        <f>Справ!C173</f>
        <v>0</v>
      </c>
      <c r="AS190" s="2">
        <f>Справ!D173</f>
        <v>0</v>
      </c>
      <c r="AT190" s="2">
        <f>Справ!E173</f>
        <v>0</v>
      </c>
      <c r="AU190" s="2">
        <f>Справ!F173</f>
        <v>0</v>
      </c>
      <c r="AV190" s="2">
        <f>Справ!G173</f>
        <v>0</v>
      </c>
      <c r="AW190" s="2">
        <f>Справ!H173</f>
        <v>0</v>
      </c>
      <c r="AX190" s="2">
        <f>Справ!I173</f>
        <v>0</v>
      </c>
    </row>
    <row r="191" spans="43:50" ht="12.75">
      <c r="AQ191" s="2">
        <f>Справ!A174</f>
        <v>0</v>
      </c>
      <c r="AR191" s="2">
        <f>Справ!C174</f>
        <v>0</v>
      </c>
      <c r="AS191" s="2">
        <f>Справ!D174</f>
        <v>0</v>
      </c>
      <c r="AT191" s="2">
        <f>Справ!E174</f>
        <v>0</v>
      </c>
      <c r="AU191" s="2">
        <f>Справ!F174</f>
        <v>0</v>
      </c>
      <c r="AV191" s="2">
        <f>Справ!G174</f>
        <v>0</v>
      </c>
      <c r="AW191" s="2">
        <f>Справ!H174</f>
        <v>0</v>
      </c>
      <c r="AX191" s="2">
        <f>Справ!I174</f>
        <v>0</v>
      </c>
    </row>
    <row r="192" spans="43:50" ht="12.75">
      <c r="AQ192" s="2">
        <f>Справ!A175</f>
        <v>0</v>
      </c>
      <c r="AR192" s="2">
        <f>Справ!C175</f>
        <v>0</v>
      </c>
      <c r="AS192" s="2">
        <f>Справ!D175</f>
        <v>0</v>
      </c>
      <c r="AT192" s="2">
        <f>Справ!E175</f>
        <v>0</v>
      </c>
      <c r="AU192" s="2">
        <f>Справ!F175</f>
        <v>0</v>
      </c>
      <c r="AV192" s="2">
        <f>Справ!G175</f>
        <v>0</v>
      </c>
      <c r="AW192" s="2">
        <f>Справ!H175</f>
        <v>0</v>
      </c>
      <c r="AX192" s="2">
        <f>Справ!I175</f>
        <v>0</v>
      </c>
    </row>
    <row r="193" spans="43:50" ht="12.75">
      <c r="AQ193" s="2">
        <f>Справ!A176</f>
        <v>0</v>
      </c>
      <c r="AR193" s="2">
        <f>Справ!C176</f>
        <v>0</v>
      </c>
      <c r="AS193" s="2">
        <f>Справ!D176</f>
        <v>0</v>
      </c>
      <c r="AT193" s="2">
        <f>Справ!E176</f>
        <v>0</v>
      </c>
      <c r="AU193" s="2">
        <f>Справ!F176</f>
        <v>0</v>
      </c>
      <c r="AV193" s="2">
        <f>Справ!G176</f>
        <v>0</v>
      </c>
      <c r="AW193" s="2">
        <f>Справ!H176</f>
        <v>0</v>
      </c>
      <c r="AX193" s="2">
        <f>Справ!I176</f>
        <v>0</v>
      </c>
    </row>
    <row r="194" spans="43:50" ht="12.75">
      <c r="AQ194" s="2">
        <f>Справ!A177</f>
        <v>0</v>
      </c>
      <c r="AR194" s="2">
        <f>Справ!C177</f>
        <v>0</v>
      </c>
      <c r="AS194" s="2">
        <f>Справ!D177</f>
        <v>0</v>
      </c>
      <c r="AT194" s="2">
        <f>Справ!E177</f>
        <v>0</v>
      </c>
      <c r="AU194" s="2">
        <f>Справ!F177</f>
        <v>0</v>
      </c>
      <c r="AV194" s="2">
        <f>Справ!G177</f>
        <v>0</v>
      </c>
      <c r="AW194" s="2">
        <f>Справ!H177</f>
        <v>0</v>
      </c>
      <c r="AX194" s="2">
        <f>Справ!I177</f>
        <v>0</v>
      </c>
    </row>
    <row r="195" spans="43:50" ht="12.75">
      <c r="AQ195" s="2">
        <f>Справ!A178</f>
        <v>0</v>
      </c>
      <c r="AR195" s="2">
        <f>Справ!C178</f>
        <v>0</v>
      </c>
      <c r="AS195" s="2">
        <f>Справ!D178</f>
        <v>0</v>
      </c>
      <c r="AT195" s="2">
        <f>Справ!E178</f>
        <v>0</v>
      </c>
      <c r="AU195" s="2">
        <f>Справ!F178</f>
        <v>0</v>
      </c>
      <c r="AV195" s="2">
        <f>Справ!G178</f>
        <v>0</v>
      </c>
      <c r="AW195" s="2">
        <f>Справ!H178</f>
        <v>0</v>
      </c>
      <c r="AX195" s="2">
        <f>Справ!I178</f>
        <v>0</v>
      </c>
    </row>
    <row r="196" spans="43:50" ht="12.75">
      <c r="AQ196" s="2">
        <f>Справ!A179</f>
        <v>0</v>
      </c>
      <c r="AR196" s="2">
        <f>Справ!C179</f>
        <v>0</v>
      </c>
      <c r="AS196" s="2">
        <f>Справ!D179</f>
        <v>0</v>
      </c>
      <c r="AT196" s="2">
        <f>Справ!E179</f>
        <v>0</v>
      </c>
      <c r="AU196" s="2">
        <f>Справ!F179</f>
        <v>0</v>
      </c>
      <c r="AV196" s="2">
        <f>Справ!G179</f>
        <v>0</v>
      </c>
      <c r="AW196" s="2">
        <f>Справ!H179</f>
        <v>0</v>
      </c>
      <c r="AX196" s="2">
        <f>Справ!I179</f>
        <v>0</v>
      </c>
    </row>
    <row r="197" spans="43:50" ht="12.75">
      <c r="AQ197" s="2">
        <f>Справ!A180</f>
        <v>0</v>
      </c>
      <c r="AR197" s="2">
        <f>Справ!C180</f>
        <v>0</v>
      </c>
      <c r="AS197" s="2">
        <f>Справ!D180</f>
        <v>0</v>
      </c>
      <c r="AT197" s="2">
        <f>Справ!E180</f>
        <v>0</v>
      </c>
      <c r="AU197" s="2">
        <f>Справ!F180</f>
        <v>0</v>
      </c>
      <c r="AV197" s="2">
        <f>Справ!G180</f>
        <v>0</v>
      </c>
      <c r="AW197" s="2">
        <f>Справ!H180</f>
        <v>0</v>
      </c>
      <c r="AX197" s="2">
        <f>Справ!I180</f>
        <v>0</v>
      </c>
    </row>
    <row r="198" spans="43:50" ht="12.75">
      <c r="AQ198" s="2">
        <f>Справ!A181</f>
        <v>0</v>
      </c>
      <c r="AR198" s="2">
        <f>Справ!C181</f>
        <v>0</v>
      </c>
      <c r="AS198" s="2">
        <f>Справ!D181</f>
        <v>0</v>
      </c>
      <c r="AT198" s="2">
        <f>Справ!E181</f>
        <v>0</v>
      </c>
      <c r="AU198" s="2">
        <f>Справ!F181</f>
        <v>0</v>
      </c>
      <c r="AV198" s="2">
        <f>Справ!G181</f>
        <v>0</v>
      </c>
      <c r="AW198" s="2">
        <f>Справ!H181</f>
        <v>0</v>
      </c>
      <c r="AX198" s="2">
        <f>Справ!I181</f>
        <v>0</v>
      </c>
    </row>
    <row r="199" spans="43:50" ht="12.75">
      <c r="AQ199" s="2">
        <f>Справ!A182</f>
        <v>0</v>
      </c>
      <c r="AR199" s="2">
        <f>Справ!C182</f>
        <v>0</v>
      </c>
      <c r="AS199" s="2">
        <f>Справ!D182</f>
        <v>0</v>
      </c>
      <c r="AT199" s="2">
        <f>Справ!E182</f>
        <v>0</v>
      </c>
      <c r="AU199" s="2">
        <f>Справ!F182</f>
        <v>0</v>
      </c>
      <c r="AV199" s="2">
        <f>Справ!G182</f>
        <v>0</v>
      </c>
      <c r="AW199" s="2">
        <f>Справ!H182</f>
        <v>0</v>
      </c>
      <c r="AX199" s="2">
        <f>Справ!I182</f>
        <v>0</v>
      </c>
    </row>
    <row r="200" spans="43:50" ht="12.75">
      <c r="AQ200" s="2">
        <f>Справ!A183</f>
        <v>0</v>
      </c>
      <c r="AR200" s="2">
        <f>Справ!C183</f>
        <v>0</v>
      </c>
      <c r="AS200" s="2">
        <f>Справ!D183</f>
        <v>0</v>
      </c>
      <c r="AT200" s="2">
        <f>Справ!E183</f>
        <v>0</v>
      </c>
      <c r="AU200" s="2">
        <f>Справ!F183</f>
        <v>0</v>
      </c>
      <c r="AV200" s="2">
        <f>Справ!G183</f>
        <v>0</v>
      </c>
      <c r="AW200" s="2">
        <f>Справ!H183</f>
        <v>0</v>
      </c>
      <c r="AX200" s="2">
        <f>Справ!I183</f>
        <v>0</v>
      </c>
    </row>
    <row r="201" spans="43:50" ht="12.75">
      <c r="AQ201" s="2">
        <f>Справ!A184</f>
        <v>0</v>
      </c>
      <c r="AR201" s="2">
        <f>Справ!C184</f>
        <v>0</v>
      </c>
      <c r="AS201" s="2">
        <f>Справ!D184</f>
        <v>0</v>
      </c>
      <c r="AT201" s="2">
        <f>Справ!E184</f>
        <v>0</v>
      </c>
      <c r="AU201" s="2">
        <f>Справ!F184</f>
        <v>0</v>
      </c>
      <c r="AV201" s="2">
        <f>Справ!G184</f>
        <v>0</v>
      </c>
      <c r="AW201" s="2">
        <f>Справ!H184</f>
        <v>0</v>
      </c>
      <c r="AX201" s="2">
        <f>Справ!I184</f>
        <v>0</v>
      </c>
    </row>
    <row r="202" spans="43:50" ht="12.75">
      <c r="AQ202" s="2">
        <f>Справ!A185</f>
        <v>0</v>
      </c>
      <c r="AR202" s="2">
        <f>Справ!C185</f>
        <v>0</v>
      </c>
      <c r="AS202" s="2">
        <f>Справ!D185</f>
        <v>0</v>
      </c>
      <c r="AT202" s="2">
        <f>Справ!E185</f>
        <v>0</v>
      </c>
      <c r="AU202" s="2">
        <f>Справ!F185</f>
        <v>0</v>
      </c>
      <c r="AV202" s="2">
        <f>Справ!G185</f>
        <v>0</v>
      </c>
      <c r="AW202" s="2">
        <f>Справ!H185</f>
        <v>0</v>
      </c>
      <c r="AX202" s="2">
        <f>Справ!I185</f>
        <v>0</v>
      </c>
    </row>
    <row r="203" spans="43:50" ht="12.75">
      <c r="AQ203" s="2">
        <f>Справ!A186</f>
        <v>0</v>
      </c>
      <c r="AR203" s="2">
        <f>Справ!C186</f>
        <v>0</v>
      </c>
      <c r="AS203" s="2">
        <f>Справ!D186</f>
        <v>0</v>
      </c>
      <c r="AT203" s="2">
        <f>Справ!E186</f>
        <v>0</v>
      </c>
      <c r="AU203" s="2">
        <f>Справ!F186</f>
        <v>0</v>
      </c>
      <c r="AV203" s="2">
        <f>Справ!G186</f>
        <v>0</v>
      </c>
      <c r="AW203" s="2">
        <f>Справ!H186</f>
        <v>0</v>
      </c>
      <c r="AX203" s="2">
        <f>Справ!I186</f>
        <v>0</v>
      </c>
    </row>
    <row r="204" spans="43:50" ht="12.75">
      <c r="AQ204" s="2">
        <f>Справ!A187</f>
        <v>0</v>
      </c>
      <c r="AR204" s="2">
        <f>Справ!C187</f>
        <v>0</v>
      </c>
      <c r="AS204" s="2">
        <f>Справ!D187</f>
        <v>0</v>
      </c>
      <c r="AT204" s="2">
        <f>Справ!E187</f>
        <v>0</v>
      </c>
      <c r="AU204" s="2">
        <f>Справ!F187</f>
        <v>0</v>
      </c>
      <c r="AV204" s="2">
        <f>Справ!G187</f>
        <v>0</v>
      </c>
      <c r="AW204" s="2">
        <f>Справ!H187</f>
        <v>0</v>
      </c>
      <c r="AX204" s="2">
        <f>Справ!I187</f>
        <v>0</v>
      </c>
    </row>
    <row r="205" spans="43:50" ht="12.75">
      <c r="AQ205" s="2">
        <f>Справ!A188</f>
        <v>0</v>
      </c>
      <c r="AR205" s="2">
        <f>Справ!C188</f>
        <v>0</v>
      </c>
      <c r="AS205" s="2">
        <f>Справ!D188</f>
        <v>0</v>
      </c>
      <c r="AT205" s="2">
        <f>Справ!E188</f>
        <v>0</v>
      </c>
      <c r="AU205" s="2">
        <f>Справ!F188</f>
        <v>0</v>
      </c>
      <c r="AV205" s="2">
        <f>Справ!G188</f>
        <v>0</v>
      </c>
      <c r="AW205" s="2">
        <f>Справ!H188</f>
        <v>0</v>
      </c>
      <c r="AX205" s="2">
        <f>Справ!I188</f>
        <v>0</v>
      </c>
    </row>
    <row r="206" spans="43:50" ht="12.75">
      <c r="AQ206" s="2">
        <f>Справ!A189</f>
        <v>0</v>
      </c>
      <c r="AR206" s="2">
        <f>Справ!C189</f>
        <v>0</v>
      </c>
      <c r="AS206" s="2">
        <f>Справ!D189</f>
        <v>0</v>
      </c>
      <c r="AT206" s="2">
        <f>Справ!E189</f>
        <v>0</v>
      </c>
      <c r="AU206" s="2">
        <f>Справ!F189</f>
        <v>0</v>
      </c>
      <c r="AV206" s="2">
        <f>Справ!G189</f>
        <v>0</v>
      </c>
      <c r="AW206" s="2">
        <f>Справ!H189</f>
        <v>0</v>
      </c>
      <c r="AX206" s="2">
        <f>Справ!I189</f>
        <v>0</v>
      </c>
    </row>
    <row r="207" spans="43:50" ht="12.75">
      <c r="AQ207" s="2">
        <f>Справ!A190</f>
        <v>0</v>
      </c>
      <c r="AR207" s="2">
        <f>Справ!C190</f>
        <v>0</v>
      </c>
      <c r="AS207" s="2">
        <f>Справ!D190</f>
        <v>0</v>
      </c>
      <c r="AT207" s="2">
        <f>Справ!E190</f>
        <v>0</v>
      </c>
      <c r="AU207" s="2">
        <f>Справ!F190</f>
        <v>0</v>
      </c>
      <c r="AV207" s="2">
        <f>Справ!G190</f>
        <v>0</v>
      </c>
      <c r="AW207" s="2">
        <f>Справ!H190</f>
        <v>0</v>
      </c>
      <c r="AX207" s="2">
        <f>Справ!I190</f>
        <v>0</v>
      </c>
    </row>
    <row r="208" spans="43:50" ht="12.75">
      <c r="AQ208" s="2">
        <f>Справ!A191</f>
        <v>0</v>
      </c>
      <c r="AR208" s="2">
        <f>Справ!C191</f>
        <v>0</v>
      </c>
      <c r="AS208" s="2">
        <f>Справ!D191</f>
        <v>0</v>
      </c>
      <c r="AT208" s="2">
        <f>Справ!E191</f>
        <v>0</v>
      </c>
      <c r="AU208" s="2">
        <f>Справ!F191</f>
        <v>0</v>
      </c>
      <c r="AV208" s="2">
        <f>Справ!G191</f>
        <v>0</v>
      </c>
      <c r="AW208" s="2">
        <f>Справ!H191</f>
        <v>0</v>
      </c>
      <c r="AX208" s="2">
        <f>Справ!I191</f>
        <v>0</v>
      </c>
    </row>
    <row r="209" spans="43:50" ht="12.75">
      <c r="AQ209" s="2">
        <f>Справ!A192</f>
        <v>0</v>
      </c>
      <c r="AR209" s="2">
        <f>Справ!C192</f>
        <v>0</v>
      </c>
      <c r="AS209" s="2">
        <f>Справ!D192</f>
        <v>0</v>
      </c>
      <c r="AT209" s="2">
        <f>Справ!E192</f>
        <v>0</v>
      </c>
      <c r="AU209" s="2">
        <f>Справ!F192</f>
        <v>0</v>
      </c>
      <c r="AV209" s="2">
        <f>Справ!G192</f>
        <v>0</v>
      </c>
      <c r="AW209" s="2">
        <f>Справ!H192</f>
        <v>0</v>
      </c>
      <c r="AX209" s="2">
        <f>Справ!I192</f>
        <v>0</v>
      </c>
    </row>
    <row r="210" spans="43:50" ht="12.75">
      <c r="AQ210" s="2">
        <f>Справ!A193</f>
        <v>0</v>
      </c>
      <c r="AR210" s="2">
        <f>Справ!C193</f>
        <v>0</v>
      </c>
      <c r="AS210" s="2">
        <f>Справ!D193</f>
        <v>0</v>
      </c>
      <c r="AT210" s="2">
        <f>Справ!E193</f>
        <v>0</v>
      </c>
      <c r="AU210" s="2">
        <f>Справ!F193</f>
        <v>0</v>
      </c>
      <c r="AV210" s="2">
        <f>Справ!G193</f>
        <v>0</v>
      </c>
      <c r="AW210" s="2">
        <f>Справ!H193</f>
        <v>0</v>
      </c>
      <c r="AX210" s="2">
        <f>Справ!I193</f>
        <v>0</v>
      </c>
    </row>
    <row r="211" spans="43:50" ht="12.75">
      <c r="AQ211" s="2">
        <f>Справ!A194</f>
        <v>0</v>
      </c>
      <c r="AR211" s="2">
        <f>Справ!C194</f>
        <v>0</v>
      </c>
      <c r="AS211" s="2">
        <f>Справ!D194</f>
        <v>0</v>
      </c>
      <c r="AT211" s="2">
        <f>Справ!E194</f>
        <v>0</v>
      </c>
      <c r="AU211" s="2">
        <f>Справ!F194</f>
        <v>0</v>
      </c>
      <c r="AV211" s="2">
        <f>Справ!G194</f>
        <v>0</v>
      </c>
      <c r="AW211" s="2">
        <f>Справ!H194</f>
        <v>0</v>
      </c>
      <c r="AX211" s="2">
        <f>Справ!I194</f>
        <v>0</v>
      </c>
    </row>
    <row r="212" spans="43:50" ht="12.75">
      <c r="AQ212" s="2">
        <f>Справ!A195</f>
        <v>0</v>
      </c>
      <c r="AR212" s="2">
        <f>Справ!C195</f>
        <v>0</v>
      </c>
      <c r="AS212" s="2">
        <f>Справ!D195</f>
        <v>0</v>
      </c>
      <c r="AT212" s="2">
        <f>Справ!E195</f>
        <v>0</v>
      </c>
      <c r="AU212" s="2">
        <f>Справ!F195</f>
        <v>0</v>
      </c>
      <c r="AV212" s="2">
        <f>Справ!G195</f>
        <v>0</v>
      </c>
      <c r="AW212" s="2">
        <f>Справ!H195</f>
        <v>0</v>
      </c>
      <c r="AX212" s="2">
        <f>Справ!I195</f>
        <v>0</v>
      </c>
    </row>
    <row r="213" spans="43:50" ht="12.75">
      <c r="AQ213" s="2">
        <f>Справ!A196</f>
        <v>0</v>
      </c>
      <c r="AR213" s="2">
        <f>Справ!C196</f>
        <v>0</v>
      </c>
      <c r="AS213" s="2">
        <f>Справ!D196</f>
        <v>0</v>
      </c>
      <c r="AT213" s="2">
        <f>Справ!E196</f>
        <v>0</v>
      </c>
      <c r="AU213" s="2">
        <f>Справ!F196</f>
        <v>0</v>
      </c>
      <c r="AV213" s="2">
        <f>Справ!G196</f>
        <v>0</v>
      </c>
      <c r="AW213" s="2">
        <f>Справ!H196</f>
        <v>0</v>
      </c>
      <c r="AX213" s="2">
        <f>Справ!I196</f>
        <v>0</v>
      </c>
    </row>
    <row r="214" spans="43:50" ht="12.75">
      <c r="AQ214" s="2">
        <f>Справ!A197</f>
        <v>0</v>
      </c>
      <c r="AR214" s="2">
        <f>Справ!C197</f>
        <v>0</v>
      </c>
      <c r="AS214" s="2">
        <f>Справ!D197</f>
        <v>0</v>
      </c>
      <c r="AT214" s="2">
        <f>Справ!E197</f>
        <v>0</v>
      </c>
      <c r="AU214" s="2">
        <f>Справ!F197</f>
        <v>0</v>
      </c>
      <c r="AV214" s="2">
        <f>Справ!G197</f>
        <v>0</v>
      </c>
      <c r="AW214" s="2">
        <f>Справ!H197</f>
        <v>0</v>
      </c>
      <c r="AX214" s="2">
        <f>Справ!I197</f>
        <v>0</v>
      </c>
    </row>
    <row r="215" spans="43:50" ht="12.75">
      <c r="AQ215" s="2">
        <f>Справ!A198</f>
        <v>0</v>
      </c>
      <c r="AR215" s="2">
        <f>Справ!C198</f>
        <v>0</v>
      </c>
      <c r="AS215" s="2">
        <f>Справ!D198</f>
        <v>0</v>
      </c>
      <c r="AT215" s="2">
        <f>Справ!E198</f>
        <v>0</v>
      </c>
      <c r="AU215" s="2">
        <f>Справ!F198</f>
        <v>0</v>
      </c>
      <c r="AV215" s="2">
        <f>Справ!G198</f>
        <v>0</v>
      </c>
      <c r="AW215" s="2">
        <f>Справ!H198</f>
        <v>0</v>
      </c>
      <c r="AX215" s="2">
        <f>Справ!I198</f>
        <v>0</v>
      </c>
    </row>
    <row r="216" spans="43:50" ht="12.75">
      <c r="AQ216" s="2">
        <f>Справ!A199</f>
        <v>0</v>
      </c>
      <c r="AR216" s="2">
        <f>Справ!C199</f>
        <v>0</v>
      </c>
      <c r="AS216" s="2">
        <f>Справ!D199</f>
        <v>0</v>
      </c>
      <c r="AT216" s="2">
        <f>Справ!E199</f>
        <v>0</v>
      </c>
      <c r="AU216" s="2">
        <f>Справ!F199</f>
        <v>0</v>
      </c>
      <c r="AV216" s="2">
        <f>Справ!G199</f>
        <v>0</v>
      </c>
      <c r="AW216" s="2">
        <f>Справ!H199</f>
        <v>0</v>
      </c>
      <c r="AX216" s="2">
        <f>Справ!I199</f>
        <v>0</v>
      </c>
    </row>
    <row r="217" spans="43:50" ht="12.75">
      <c r="AQ217" s="2">
        <f>Справ!A200</f>
        <v>0</v>
      </c>
      <c r="AR217" s="2">
        <f>Справ!C200</f>
        <v>0</v>
      </c>
      <c r="AS217" s="2">
        <f>Справ!D200</f>
        <v>0</v>
      </c>
      <c r="AT217" s="2">
        <f>Справ!E200</f>
        <v>0</v>
      </c>
      <c r="AU217" s="2">
        <f>Справ!F200</f>
        <v>0</v>
      </c>
      <c r="AV217" s="2">
        <f>Справ!G200</f>
        <v>0</v>
      </c>
      <c r="AW217" s="2">
        <f>Справ!H200</f>
        <v>0</v>
      </c>
      <c r="AX217" s="2">
        <f>Справ!I200</f>
        <v>0</v>
      </c>
    </row>
    <row r="218" spans="43:50" ht="12.75">
      <c r="AQ218" s="2">
        <f>Справ!A201</f>
        <v>0</v>
      </c>
      <c r="AR218" s="2">
        <f>Справ!C201</f>
        <v>0</v>
      </c>
      <c r="AS218" s="2">
        <f>Справ!D201</f>
        <v>0</v>
      </c>
      <c r="AT218" s="2">
        <f>Справ!E201</f>
        <v>0</v>
      </c>
      <c r="AU218" s="2">
        <f>Справ!F201</f>
        <v>0</v>
      </c>
      <c r="AV218" s="2">
        <f>Справ!G201</f>
        <v>0</v>
      </c>
      <c r="AW218" s="2">
        <f>Справ!H201</f>
        <v>0</v>
      </c>
      <c r="AX218" s="2">
        <f>Справ!I201</f>
        <v>0</v>
      </c>
    </row>
    <row r="219" spans="43:50" ht="12.75">
      <c r="AQ219" s="2">
        <f>Справ!A202</f>
        <v>0</v>
      </c>
      <c r="AR219" s="2">
        <f>Справ!C202</f>
        <v>0</v>
      </c>
      <c r="AS219" s="2">
        <f>Справ!D202</f>
        <v>0</v>
      </c>
      <c r="AT219" s="2">
        <f>Справ!E202</f>
        <v>0</v>
      </c>
      <c r="AU219" s="2">
        <f>Справ!F202</f>
        <v>0</v>
      </c>
      <c r="AV219" s="2">
        <f>Справ!G202</f>
        <v>0</v>
      </c>
      <c r="AW219" s="2">
        <f>Справ!H202</f>
        <v>0</v>
      </c>
      <c r="AX219" s="2">
        <f>Справ!I202</f>
        <v>0</v>
      </c>
    </row>
    <row r="220" spans="43:50" ht="12.75">
      <c r="AQ220" s="2">
        <f>Справ!A203</f>
        <v>0</v>
      </c>
      <c r="AR220" s="2">
        <f>Справ!C203</f>
        <v>0</v>
      </c>
      <c r="AS220" s="2">
        <f>Справ!D203</f>
        <v>0</v>
      </c>
      <c r="AT220" s="2">
        <f>Справ!E203</f>
        <v>0</v>
      </c>
      <c r="AU220" s="2">
        <f>Справ!F203</f>
        <v>0</v>
      </c>
      <c r="AV220" s="2">
        <f>Справ!G203</f>
        <v>0</v>
      </c>
      <c r="AW220" s="2">
        <f>Справ!H203</f>
        <v>0</v>
      </c>
      <c r="AX220" s="2">
        <f>Справ!I203</f>
        <v>0</v>
      </c>
    </row>
    <row r="221" spans="43:50" ht="12.75">
      <c r="AQ221" s="2">
        <f>Справ!A204</f>
        <v>0</v>
      </c>
      <c r="AR221" s="2">
        <f>Справ!C204</f>
        <v>0</v>
      </c>
      <c r="AS221" s="2">
        <f>Справ!D204</f>
        <v>0</v>
      </c>
      <c r="AT221" s="2">
        <f>Справ!E204</f>
        <v>0</v>
      </c>
      <c r="AU221" s="2">
        <f>Справ!F204</f>
        <v>0</v>
      </c>
      <c r="AV221" s="2">
        <f>Справ!G204</f>
        <v>0</v>
      </c>
      <c r="AW221" s="2">
        <f>Справ!H204</f>
        <v>0</v>
      </c>
      <c r="AX221" s="2">
        <f>Справ!I204</f>
        <v>0</v>
      </c>
    </row>
    <row r="222" spans="43:50" ht="12.75">
      <c r="AQ222" s="2">
        <f>Справ!A205</f>
        <v>0</v>
      </c>
      <c r="AR222" s="2">
        <f>Справ!C205</f>
        <v>0</v>
      </c>
      <c r="AS222" s="2">
        <f>Справ!D205</f>
        <v>0</v>
      </c>
      <c r="AT222" s="2">
        <f>Справ!E205</f>
        <v>0</v>
      </c>
      <c r="AU222" s="2">
        <f>Справ!F205</f>
        <v>0</v>
      </c>
      <c r="AV222" s="2">
        <f>Справ!G205</f>
        <v>0</v>
      </c>
      <c r="AW222" s="2">
        <f>Справ!H205</f>
        <v>0</v>
      </c>
      <c r="AX222" s="2">
        <f>Справ!I205</f>
        <v>0</v>
      </c>
    </row>
    <row r="223" spans="43:50" ht="12.75">
      <c r="AQ223" s="2">
        <f>Справ!A206</f>
        <v>0</v>
      </c>
      <c r="AR223" s="2">
        <f>Справ!C206</f>
        <v>0</v>
      </c>
      <c r="AS223" s="2">
        <f>Справ!D206</f>
        <v>0</v>
      </c>
      <c r="AT223" s="2">
        <f>Справ!E206</f>
        <v>0</v>
      </c>
      <c r="AU223" s="2">
        <f>Справ!F206</f>
        <v>0</v>
      </c>
      <c r="AV223" s="2">
        <f>Справ!G206</f>
        <v>0</v>
      </c>
      <c r="AW223" s="2">
        <f>Справ!H206</f>
        <v>0</v>
      </c>
      <c r="AX223" s="2">
        <f>Справ!I206</f>
        <v>0</v>
      </c>
    </row>
    <row r="224" spans="43:50" ht="12.75">
      <c r="AQ224" s="2">
        <f>Справ!A207</f>
        <v>0</v>
      </c>
      <c r="AR224" s="2">
        <f>Справ!C207</f>
        <v>0</v>
      </c>
      <c r="AS224" s="2">
        <f>Справ!D207</f>
        <v>0</v>
      </c>
      <c r="AT224" s="2">
        <f>Справ!E207</f>
        <v>0</v>
      </c>
      <c r="AU224" s="2">
        <f>Справ!F207</f>
        <v>0</v>
      </c>
      <c r="AV224" s="2">
        <f>Справ!G207</f>
        <v>0</v>
      </c>
      <c r="AW224" s="2">
        <f>Справ!H207</f>
        <v>0</v>
      </c>
      <c r="AX224" s="2">
        <f>Справ!I207</f>
        <v>0</v>
      </c>
    </row>
    <row r="225" spans="43:50" ht="12.75">
      <c r="AQ225" s="2">
        <f>Справ!A208</f>
        <v>0</v>
      </c>
      <c r="AR225" s="2">
        <f>Справ!C208</f>
        <v>0</v>
      </c>
      <c r="AS225" s="2">
        <f>Справ!D208</f>
        <v>0</v>
      </c>
      <c r="AT225" s="2">
        <f>Справ!E208</f>
        <v>0</v>
      </c>
      <c r="AU225" s="2">
        <f>Справ!F208</f>
        <v>0</v>
      </c>
      <c r="AV225" s="2">
        <f>Справ!G208</f>
        <v>0</v>
      </c>
      <c r="AW225" s="2">
        <f>Справ!H208</f>
        <v>0</v>
      </c>
      <c r="AX225" s="2">
        <f>Справ!I208</f>
        <v>0</v>
      </c>
    </row>
    <row r="226" spans="43:50" ht="12.75">
      <c r="AQ226" s="2">
        <f>Справ!A209</f>
        <v>0</v>
      </c>
      <c r="AR226" s="2">
        <f>Справ!C209</f>
        <v>0</v>
      </c>
      <c r="AS226" s="2">
        <f>Справ!D209</f>
        <v>0</v>
      </c>
      <c r="AT226" s="2">
        <f>Справ!E209</f>
        <v>0</v>
      </c>
      <c r="AU226" s="2">
        <f>Справ!F209</f>
        <v>0</v>
      </c>
      <c r="AV226" s="2">
        <f>Справ!G209</f>
        <v>0</v>
      </c>
      <c r="AW226" s="2">
        <f>Справ!H209</f>
        <v>0</v>
      </c>
      <c r="AX226" s="2">
        <f>Справ!I209</f>
        <v>0</v>
      </c>
    </row>
    <row r="227" spans="43:50" ht="12.75">
      <c r="AQ227" s="2">
        <f>Справ!A210</f>
        <v>0</v>
      </c>
      <c r="AR227" s="2">
        <f>Справ!C210</f>
        <v>0</v>
      </c>
      <c r="AS227" s="2">
        <f>Справ!D210</f>
        <v>0</v>
      </c>
      <c r="AT227" s="2">
        <f>Справ!E210</f>
        <v>0</v>
      </c>
      <c r="AU227" s="2">
        <f>Справ!F210</f>
        <v>0</v>
      </c>
      <c r="AV227" s="2">
        <f>Справ!G210</f>
        <v>0</v>
      </c>
      <c r="AW227" s="2">
        <f>Справ!H210</f>
        <v>0</v>
      </c>
      <c r="AX227" s="2">
        <f>Справ!I210</f>
        <v>0</v>
      </c>
    </row>
    <row r="228" spans="43:50" ht="12.75">
      <c r="AQ228" s="2">
        <f>Справ!A211</f>
        <v>0</v>
      </c>
      <c r="AR228" s="2">
        <f>Справ!C211</f>
        <v>0</v>
      </c>
      <c r="AS228" s="2">
        <f>Справ!D211</f>
        <v>0</v>
      </c>
      <c r="AT228" s="2">
        <f>Справ!E211</f>
        <v>0</v>
      </c>
      <c r="AU228" s="2">
        <f>Справ!F211</f>
        <v>0</v>
      </c>
      <c r="AV228" s="2">
        <f>Справ!G211</f>
        <v>0</v>
      </c>
      <c r="AW228" s="2">
        <f>Справ!H211</f>
        <v>0</v>
      </c>
      <c r="AX228" s="2">
        <f>Справ!I211</f>
        <v>0</v>
      </c>
    </row>
    <row r="229" spans="43:50" ht="12.75">
      <c r="AQ229" s="2">
        <f>Справ!A212</f>
        <v>0</v>
      </c>
      <c r="AR229" s="2">
        <f>Справ!C212</f>
        <v>0</v>
      </c>
      <c r="AS229" s="2">
        <f>Справ!D212</f>
        <v>0</v>
      </c>
      <c r="AT229" s="2">
        <f>Справ!E212</f>
        <v>0</v>
      </c>
      <c r="AU229" s="2">
        <f>Справ!F212</f>
        <v>0</v>
      </c>
      <c r="AV229" s="2">
        <f>Справ!G212</f>
        <v>0</v>
      </c>
      <c r="AW229" s="2">
        <f>Справ!H212</f>
        <v>0</v>
      </c>
      <c r="AX229" s="2">
        <f>Справ!I212</f>
        <v>0</v>
      </c>
    </row>
    <row r="230" spans="43:50" ht="12.75">
      <c r="AQ230" s="2">
        <f>Справ!A213</f>
        <v>0</v>
      </c>
      <c r="AR230" s="2">
        <f>Справ!C213</f>
        <v>0</v>
      </c>
      <c r="AS230" s="2">
        <f>Справ!D213</f>
        <v>0</v>
      </c>
      <c r="AT230" s="2">
        <f>Справ!E213</f>
        <v>0</v>
      </c>
      <c r="AU230" s="2">
        <f>Справ!F213</f>
        <v>0</v>
      </c>
      <c r="AV230" s="2">
        <f>Справ!G213</f>
        <v>0</v>
      </c>
      <c r="AW230" s="2">
        <f>Справ!H213</f>
        <v>0</v>
      </c>
      <c r="AX230" s="2">
        <f>Справ!I213</f>
        <v>0</v>
      </c>
    </row>
    <row r="231" spans="43:50" ht="12.75">
      <c r="AQ231" s="2">
        <f>Справ!A214</f>
        <v>0</v>
      </c>
      <c r="AR231" s="2">
        <f>Справ!C214</f>
        <v>0</v>
      </c>
      <c r="AS231" s="2">
        <f>Справ!D214</f>
        <v>0</v>
      </c>
      <c r="AT231" s="2">
        <f>Справ!E214</f>
        <v>0</v>
      </c>
      <c r="AU231" s="2">
        <f>Справ!F214</f>
        <v>0</v>
      </c>
      <c r="AV231" s="2">
        <f>Справ!G214</f>
        <v>0</v>
      </c>
      <c r="AW231" s="2">
        <f>Справ!H214</f>
        <v>0</v>
      </c>
      <c r="AX231" s="2">
        <f>Справ!I214</f>
        <v>0</v>
      </c>
    </row>
    <row r="232" spans="43:50" ht="12.75">
      <c r="AQ232" s="2">
        <f>Справ!A215</f>
        <v>0</v>
      </c>
      <c r="AR232" s="2">
        <f>Справ!C215</f>
        <v>0</v>
      </c>
      <c r="AS232" s="2">
        <f>Справ!D215</f>
        <v>0</v>
      </c>
      <c r="AT232" s="2">
        <f>Справ!E215</f>
        <v>0</v>
      </c>
      <c r="AU232" s="2">
        <f>Справ!F215</f>
        <v>0</v>
      </c>
      <c r="AV232" s="2">
        <f>Справ!G215</f>
        <v>0</v>
      </c>
      <c r="AW232" s="2">
        <f>Справ!H215</f>
        <v>0</v>
      </c>
      <c r="AX232" s="2">
        <f>Справ!I215</f>
        <v>0</v>
      </c>
    </row>
    <row r="233" spans="43:50" ht="12.75">
      <c r="AQ233" s="2">
        <f>Справ!A216</f>
        <v>0</v>
      </c>
      <c r="AR233" s="2">
        <f>Справ!C216</f>
        <v>0</v>
      </c>
      <c r="AS233" s="2">
        <f>Справ!D216</f>
        <v>0</v>
      </c>
      <c r="AT233" s="2">
        <f>Справ!E216</f>
        <v>0</v>
      </c>
      <c r="AU233" s="2">
        <f>Справ!F216</f>
        <v>0</v>
      </c>
      <c r="AV233" s="2">
        <f>Справ!G216</f>
        <v>0</v>
      </c>
      <c r="AW233" s="2">
        <f>Справ!H216</f>
        <v>0</v>
      </c>
      <c r="AX233" s="2">
        <f>Справ!I216</f>
        <v>0</v>
      </c>
    </row>
    <row r="234" spans="43:50" ht="12.75">
      <c r="AQ234" s="2">
        <f>Справ!A217</f>
        <v>0</v>
      </c>
      <c r="AR234" s="2">
        <f>Справ!C217</f>
        <v>0</v>
      </c>
      <c r="AS234" s="2">
        <f>Справ!D217</f>
        <v>0</v>
      </c>
      <c r="AT234" s="2">
        <f>Справ!E217</f>
        <v>0</v>
      </c>
      <c r="AU234" s="2">
        <f>Справ!F217</f>
        <v>0</v>
      </c>
      <c r="AV234" s="2">
        <f>Справ!G217</f>
        <v>0</v>
      </c>
      <c r="AW234" s="2">
        <f>Справ!H217</f>
        <v>0</v>
      </c>
      <c r="AX234" s="2">
        <f>Справ!I217</f>
        <v>0</v>
      </c>
    </row>
    <row r="235" spans="43:50" ht="12.75">
      <c r="AQ235" s="2">
        <f>Справ!A218</f>
        <v>0</v>
      </c>
      <c r="AR235" s="2">
        <f>Справ!C218</f>
        <v>0</v>
      </c>
      <c r="AS235" s="2">
        <f>Справ!D218</f>
        <v>0</v>
      </c>
      <c r="AT235" s="2">
        <f>Справ!E218</f>
        <v>0</v>
      </c>
      <c r="AU235" s="2">
        <f>Справ!F218</f>
        <v>0</v>
      </c>
      <c r="AV235" s="2">
        <f>Справ!G218</f>
        <v>0</v>
      </c>
      <c r="AW235" s="2">
        <f>Справ!H218</f>
        <v>0</v>
      </c>
      <c r="AX235" s="2">
        <f>Справ!I218</f>
        <v>0</v>
      </c>
    </row>
    <row r="236" spans="43:50" ht="12.75">
      <c r="AQ236" s="2">
        <f>Справ!A219</f>
        <v>0</v>
      </c>
      <c r="AR236" s="2">
        <f>Справ!C219</f>
        <v>0</v>
      </c>
      <c r="AS236" s="2">
        <f>Справ!D219</f>
        <v>0</v>
      </c>
      <c r="AT236" s="2">
        <f>Справ!E219</f>
        <v>0</v>
      </c>
      <c r="AU236" s="2">
        <f>Справ!F219</f>
        <v>0</v>
      </c>
      <c r="AV236" s="2">
        <f>Справ!G219</f>
        <v>0</v>
      </c>
      <c r="AW236" s="2">
        <f>Справ!H219</f>
        <v>0</v>
      </c>
      <c r="AX236" s="2">
        <f>Справ!I219</f>
        <v>0</v>
      </c>
    </row>
    <row r="237" spans="43:50" ht="12.75">
      <c r="AQ237" s="2">
        <f>Справ!A220</f>
        <v>0</v>
      </c>
      <c r="AR237" s="2">
        <f>Справ!C220</f>
        <v>0</v>
      </c>
      <c r="AS237" s="2">
        <f>Справ!D220</f>
        <v>0</v>
      </c>
      <c r="AT237" s="2">
        <f>Справ!E220</f>
        <v>0</v>
      </c>
      <c r="AU237" s="2">
        <f>Справ!F220</f>
        <v>0</v>
      </c>
      <c r="AV237" s="2">
        <f>Справ!G220</f>
        <v>0</v>
      </c>
      <c r="AW237" s="2">
        <f>Справ!H220</f>
        <v>0</v>
      </c>
      <c r="AX237" s="2">
        <f>Справ!I220</f>
        <v>0</v>
      </c>
    </row>
    <row r="238" spans="43:50" ht="12.75">
      <c r="AQ238" s="2">
        <f>Справ!A221</f>
        <v>0</v>
      </c>
      <c r="AR238" s="2">
        <f>Справ!C221</f>
        <v>0</v>
      </c>
      <c r="AS238" s="2">
        <f>Справ!D221</f>
        <v>0</v>
      </c>
      <c r="AT238" s="2">
        <f>Справ!E221</f>
        <v>0</v>
      </c>
      <c r="AU238" s="2">
        <f>Справ!F221</f>
        <v>0</v>
      </c>
      <c r="AV238" s="2">
        <f>Справ!G221</f>
        <v>0</v>
      </c>
      <c r="AW238" s="2">
        <f>Справ!H221</f>
        <v>0</v>
      </c>
      <c r="AX238" s="2">
        <f>Справ!I221</f>
        <v>0</v>
      </c>
    </row>
    <row r="239" spans="43:50" ht="12.75">
      <c r="AQ239" s="2">
        <f>Справ!A222</f>
        <v>0</v>
      </c>
      <c r="AR239" s="2">
        <f>Справ!C222</f>
        <v>0</v>
      </c>
      <c r="AS239" s="2">
        <f>Справ!D222</f>
        <v>0</v>
      </c>
      <c r="AT239" s="2">
        <f>Справ!E222</f>
        <v>0</v>
      </c>
      <c r="AU239" s="2">
        <f>Справ!F222</f>
        <v>0</v>
      </c>
      <c r="AV239" s="2">
        <f>Справ!G222</f>
        <v>0</v>
      </c>
      <c r="AW239" s="2">
        <f>Справ!H222</f>
        <v>0</v>
      </c>
      <c r="AX239" s="2">
        <f>Справ!I222</f>
        <v>0</v>
      </c>
    </row>
    <row r="240" spans="43:50" ht="12.75">
      <c r="AQ240" s="2">
        <f>Справ!A223</f>
        <v>0</v>
      </c>
      <c r="AR240" s="2">
        <f>Справ!C223</f>
        <v>0</v>
      </c>
      <c r="AS240" s="2">
        <f>Справ!D223</f>
        <v>0</v>
      </c>
      <c r="AT240" s="2">
        <f>Справ!E223</f>
        <v>0</v>
      </c>
      <c r="AU240" s="2">
        <f>Справ!F223</f>
        <v>0</v>
      </c>
      <c r="AV240" s="2">
        <f>Справ!G223</f>
        <v>0</v>
      </c>
      <c r="AW240" s="2">
        <f>Справ!H223</f>
        <v>0</v>
      </c>
      <c r="AX240" s="2">
        <f>Справ!I223</f>
        <v>0</v>
      </c>
    </row>
    <row r="241" spans="43:50" ht="12.75">
      <c r="AQ241" s="2">
        <f>Справ!A224</f>
        <v>0</v>
      </c>
      <c r="AR241" s="2">
        <f>Справ!C224</f>
        <v>0</v>
      </c>
      <c r="AS241" s="2">
        <f>Справ!D224</f>
        <v>0</v>
      </c>
      <c r="AT241" s="2">
        <f>Справ!E224</f>
        <v>0</v>
      </c>
      <c r="AU241" s="2">
        <f>Справ!F224</f>
        <v>0</v>
      </c>
      <c r="AV241" s="2">
        <f>Справ!G224</f>
        <v>0</v>
      </c>
      <c r="AW241" s="2">
        <f>Справ!H224</f>
        <v>0</v>
      </c>
      <c r="AX241" s="2">
        <f>Справ!I224</f>
        <v>0</v>
      </c>
    </row>
    <row r="242" spans="43:50" ht="12.75">
      <c r="AQ242" s="2">
        <f>Справ!A225</f>
        <v>0</v>
      </c>
      <c r="AR242" s="2">
        <f>Справ!C225</f>
        <v>0</v>
      </c>
      <c r="AS242" s="2">
        <f>Справ!D225</f>
        <v>0</v>
      </c>
      <c r="AT242" s="2">
        <f>Справ!E225</f>
        <v>0</v>
      </c>
      <c r="AU242" s="2">
        <f>Справ!F225</f>
        <v>0</v>
      </c>
      <c r="AV242" s="2">
        <f>Справ!G225</f>
        <v>0</v>
      </c>
      <c r="AW242" s="2">
        <f>Справ!H225</f>
        <v>0</v>
      </c>
      <c r="AX242" s="2">
        <f>Справ!I225</f>
        <v>0</v>
      </c>
    </row>
    <row r="243" spans="43:50" ht="12.75">
      <c r="AQ243" s="2">
        <f>Справ!A226</f>
        <v>0</v>
      </c>
      <c r="AR243" s="2">
        <f>Справ!C226</f>
        <v>0</v>
      </c>
      <c r="AS243" s="2">
        <f>Справ!D226</f>
        <v>0</v>
      </c>
      <c r="AT243" s="2">
        <f>Справ!E226</f>
        <v>0</v>
      </c>
      <c r="AU243" s="2">
        <f>Справ!F226</f>
        <v>0</v>
      </c>
      <c r="AV243" s="2">
        <f>Справ!G226</f>
        <v>0</v>
      </c>
      <c r="AW243" s="2">
        <f>Справ!H226</f>
        <v>0</v>
      </c>
      <c r="AX243" s="2">
        <f>Справ!I226</f>
        <v>0</v>
      </c>
    </row>
    <row r="244" spans="43:50" ht="12.75">
      <c r="AQ244" s="2">
        <f>Справ!A227</f>
        <v>0</v>
      </c>
      <c r="AR244" s="2">
        <f>Справ!C227</f>
        <v>0</v>
      </c>
      <c r="AS244" s="2">
        <f>Справ!D227</f>
        <v>0</v>
      </c>
      <c r="AT244" s="2">
        <f>Справ!E227</f>
        <v>0</v>
      </c>
      <c r="AU244" s="2">
        <f>Справ!F227</f>
        <v>0</v>
      </c>
      <c r="AV244" s="2">
        <f>Справ!G227</f>
        <v>0</v>
      </c>
      <c r="AW244" s="2">
        <f>Справ!H227</f>
        <v>0</v>
      </c>
      <c r="AX244" s="2">
        <f>Справ!I227</f>
        <v>0</v>
      </c>
    </row>
    <row r="245" spans="43:50" ht="12.75">
      <c r="AQ245" s="2">
        <f>Справ!A228</f>
        <v>0</v>
      </c>
      <c r="AR245" s="2">
        <f>Справ!C228</f>
        <v>0</v>
      </c>
      <c r="AS245" s="2">
        <f>Справ!D228</f>
        <v>0</v>
      </c>
      <c r="AT245" s="2">
        <f>Справ!E228</f>
        <v>0</v>
      </c>
      <c r="AU245" s="2">
        <f>Справ!F228</f>
        <v>0</v>
      </c>
      <c r="AV245" s="2">
        <f>Справ!G228</f>
        <v>0</v>
      </c>
      <c r="AW245" s="2">
        <f>Справ!H228</f>
        <v>0</v>
      </c>
      <c r="AX245" s="2">
        <f>Справ!I228</f>
        <v>0</v>
      </c>
    </row>
    <row r="246" spans="43:50" ht="12.75">
      <c r="AQ246" s="2">
        <f>Справ!A229</f>
        <v>0</v>
      </c>
      <c r="AR246" s="2">
        <f>Справ!C229</f>
        <v>0</v>
      </c>
      <c r="AS246" s="2">
        <f>Справ!D229</f>
        <v>0</v>
      </c>
      <c r="AT246" s="2">
        <f>Справ!E229</f>
        <v>0</v>
      </c>
      <c r="AU246" s="2">
        <f>Справ!F229</f>
        <v>0</v>
      </c>
      <c r="AV246" s="2">
        <f>Справ!G229</f>
        <v>0</v>
      </c>
      <c r="AW246" s="2">
        <f>Справ!H229</f>
        <v>0</v>
      </c>
      <c r="AX246" s="2">
        <f>Справ!I229</f>
        <v>0</v>
      </c>
    </row>
    <row r="247" spans="43:50" ht="12.75">
      <c r="AQ247" s="2">
        <f>Справ!A230</f>
        <v>0</v>
      </c>
      <c r="AR247" s="2">
        <f>Справ!C230</f>
        <v>0</v>
      </c>
      <c r="AS247" s="2">
        <f>Справ!D230</f>
        <v>0</v>
      </c>
      <c r="AT247" s="2">
        <f>Справ!E230</f>
        <v>0</v>
      </c>
      <c r="AU247" s="2">
        <f>Справ!F230</f>
        <v>0</v>
      </c>
      <c r="AV247" s="2">
        <f>Справ!G230</f>
        <v>0</v>
      </c>
      <c r="AW247" s="2">
        <f>Справ!H230</f>
        <v>0</v>
      </c>
      <c r="AX247" s="2">
        <f>Справ!I230</f>
        <v>0</v>
      </c>
    </row>
    <row r="248" spans="43:50" ht="12.75">
      <c r="AQ248" s="2">
        <f>Справ!A231</f>
        <v>0</v>
      </c>
      <c r="AR248" s="2">
        <f>Справ!C231</f>
        <v>0</v>
      </c>
      <c r="AS248" s="2">
        <f>Справ!D231</f>
        <v>0</v>
      </c>
      <c r="AT248" s="2">
        <f>Справ!E231</f>
        <v>0</v>
      </c>
      <c r="AU248" s="2">
        <f>Справ!F231</f>
        <v>0</v>
      </c>
      <c r="AV248" s="2">
        <f>Справ!G231</f>
        <v>0</v>
      </c>
      <c r="AW248" s="2">
        <f>Справ!H231</f>
        <v>0</v>
      </c>
      <c r="AX248" s="2">
        <f>Справ!I231</f>
        <v>0</v>
      </c>
    </row>
    <row r="249" spans="43:50" ht="12.75">
      <c r="AQ249" s="2">
        <f>Справ!A232</f>
        <v>0</v>
      </c>
      <c r="AR249" s="2">
        <f>Справ!C232</f>
        <v>0</v>
      </c>
      <c r="AS249" s="2">
        <f>Справ!D232</f>
        <v>0</v>
      </c>
      <c r="AT249" s="2">
        <f>Справ!E232</f>
        <v>0</v>
      </c>
      <c r="AU249" s="2">
        <f>Справ!F232</f>
        <v>0</v>
      </c>
      <c r="AV249" s="2">
        <f>Справ!G232</f>
        <v>0</v>
      </c>
      <c r="AW249" s="2">
        <f>Справ!H232</f>
        <v>0</v>
      </c>
      <c r="AX249" s="2">
        <f>Справ!I232</f>
        <v>0</v>
      </c>
    </row>
    <row r="250" spans="43:50" ht="12.75">
      <c r="AQ250" s="2">
        <f>Справ!A233</f>
        <v>0</v>
      </c>
      <c r="AR250" s="2">
        <f>Справ!C233</f>
        <v>0</v>
      </c>
      <c r="AS250" s="2">
        <f>Справ!D233</f>
        <v>0</v>
      </c>
      <c r="AT250" s="2">
        <f>Справ!E233</f>
        <v>0</v>
      </c>
      <c r="AU250" s="2">
        <f>Справ!F233</f>
        <v>0</v>
      </c>
      <c r="AV250" s="2">
        <f>Справ!G233</f>
        <v>0</v>
      </c>
      <c r="AW250" s="2">
        <f>Справ!H233</f>
        <v>0</v>
      </c>
      <c r="AX250" s="2">
        <f>Справ!I233</f>
        <v>0</v>
      </c>
    </row>
    <row r="251" spans="43:50" ht="12.75">
      <c r="AQ251" s="2">
        <f>Справ!A234</f>
        <v>0</v>
      </c>
      <c r="AR251" s="2">
        <f>Справ!C234</f>
        <v>0</v>
      </c>
      <c r="AS251" s="2">
        <f>Справ!D234</f>
        <v>0</v>
      </c>
      <c r="AT251" s="2">
        <f>Справ!E234</f>
        <v>0</v>
      </c>
      <c r="AU251" s="2">
        <f>Справ!F234</f>
        <v>0</v>
      </c>
      <c r="AV251" s="2">
        <f>Справ!G234</f>
        <v>0</v>
      </c>
      <c r="AW251" s="2">
        <f>Справ!H234</f>
        <v>0</v>
      </c>
      <c r="AX251" s="2">
        <f>Справ!I234</f>
        <v>0</v>
      </c>
    </row>
    <row r="252" spans="43:50" ht="12.75">
      <c r="AQ252" s="2">
        <f>Справ!A235</f>
        <v>0</v>
      </c>
      <c r="AR252" s="2">
        <f>Справ!C235</f>
        <v>0</v>
      </c>
      <c r="AS252" s="2">
        <f>Справ!D235</f>
        <v>0</v>
      </c>
      <c r="AT252" s="2">
        <f>Справ!E235</f>
        <v>0</v>
      </c>
      <c r="AU252" s="2">
        <f>Справ!F235</f>
        <v>0</v>
      </c>
      <c r="AV252" s="2">
        <f>Справ!G235</f>
        <v>0</v>
      </c>
      <c r="AW252" s="2">
        <f>Справ!H235</f>
        <v>0</v>
      </c>
      <c r="AX252" s="2">
        <f>Справ!I235</f>
        <v>0</v>
      </c>
    </row>
    <row r="253" spans="43:50" ht="12.75">
      <c r="AQ253" s="2">
        <f>Справ!A236</f>
        <v>0</v>
      </c>
      <c r="AR253" s="2">
        <f>Справ!C236</f>
        <v>0</v>
      </c>
      <c r="AS253" s="2">
        <f>Справ!D236</f>
        <v>0</v>
      </c>
      <c r="AT253" s="2">
        <f>Справ!E236</f>
        <v>0</v>
      </c>
      <c r="AU253" s="2">
        <f>Справ!F236</f>
        <v>0</v>
      </c>
      <c r="AV253" s="2">
        <f>Справ!G236</f>
        <v>0</v>
      </c>
      <c r="AW253" s="2">
        <f>Справ!H236</f>
        <v>0</v>
      </c>
      <c r="AX253" s="2">
        <f>Справ!I236</f>
        <v>0</v>
      </c>
    </row>
    <row r="254" spans="43:50" ht="12.75">
      <c r="AQ254" s="2">
        <f>Справ!A237</f>
        <v>0</v>
      </c>
      <c r="AR254" s="2">
        <f>Справ!C237</f>
        <v>0</v>
      </c>
      <c r="AS254" s="2">
        <f>Справ!D237</f>
        <v>0</v>
      </c>
      <c r="AT254" s="2">
        <f>Справ!E237</f>
        <v>0</v>
      </c>
      <c r="AU254" s="2">
        <f>Справ!F237</f>
        <v>0</v>
      </c>
      <c r="AV254" s="2">
        <f>Справ!G237</f>
        <v>0</v>
      </c>
      <c r="AW254" s="2">
        <f>Справ!H237</f>
        <v>0</v>
      </c>
      <c r="AX254" s="2">
        <f>Справ!I237</f>
        <v>0</v>
      </c>
    </row>
    <row r="255" spans="43:50" ht="12.75">
      <c r="AQ255" s="2">
        <f>Справ!A238</f>
        <v>0</v>
      </c>
      <c r="AR255" s="2">
        <f>Справ!C238</f>
        <v>0</v>
      </c>
      <c r="AS255" s="2">
        <f>Справ!D238</f>
        <v>0</v>
      </c>
      <c r="AT255" s="2">
        <f>Справ!E238</f>
        <v>0</v>
      </c>
      <c r="AU255" s="2">
        <f>Справ!F238</f>
        <v>0</v>
      </c>
      <c r="AV255" s="2">
        <f>Справ!G238</f>
        <v>0</v>
      </c>
      <c r="AW255" s="2">
        <f>Справ!H238</f>
        <v>0</v>
      </c>
      <c r="AX255" s="2">
        <f>Справ!I238</f>
        <v>0</v>
      </c>
    </row>
    <row r="256" spans="43:50" ht="12.75">
      <c r="AQ256" s="2">
        <f>Справ!A239</f>
        <v>0</v>
      </c>
      <c r="AR256" s="2">
        <f>Справ!C239</f>
        <v>0</v>
      </c>
      <c r="AS256" s="2">
        <f>Справ!D239</f>
        <v>0</v>
      </c>
      <c r="AT256" s="2">
        <f>Справ!E239</f>
        <v>0</v>
      </c>
      <c r="AU256" s="2">
        <f>Справ!F239</f>
        <v>0</v>
      </c>
      <c r="AV256" s="2">
        <f>Справ!G239</f>
        <v>0</v>
      </c>
      <c r="AW256" s="2">
        <f>Справ!H239</f>
        <v>0</v>
      </c>
      <c r="AX256" s="2">
        <f>Справ!I239</f>
        <v>0</v>
      </c>
    </row>
    <row r="257" spans="43:50" ht="12.75">
      <c r="AQ257" s="2">
        <f>Справ!A240</f>
        <v>0</v>
      </c>
      <c r="AR257" s="2">
        <f>Справ!C240</f>
        <v>0</v>
      </c>
      <c r="AS257" s="2">
        <f>Справ!D240</f>
        <v>0</v>
      </c>
      <c r="AT257" s="2">
        <f>Справ!E240</f>
        <v>0</v>
      </c>
      <c r="AU257" s="2">
        <f>Справ!F240</f>
        <v>0</v>
      </c>
      <c r="AV257" s="2">
        <f>Справ!G240</f>
        <v>0</v>
      </c>
      <c r="AW257" s="2">
        <f>Справ!H240</f>
        <v>0</v>
      </c>
      <c r="AX257" s="2">
        <f>Справ!I240</f>
        <v>0</v>
      </c>
    </row>
    <row r="258" spans="43:50" ht="12.75">
      <c r="AQ258" s="2">
        <f>Справ!A241</f>
        <v>0</v>
      </c>
      <c r="AR258" s="2">
        <f>Справ!C241</f>
        <v>0</v>
      </c>
      <c r="AS258" s="2">
        <f>Справ!D241</f>
        <v>0</v>
      </c>
      <c r="AT258" s="2">
        <f>Справ!E241</f>
        <v>0</v>
      </c>
      <c r="AU258" s="2">
        <f>Справ!F241</f>
        <v>0</v>
      </c>
      <c r="AV258" s="2">
        <f>Справ!G241</f>
        <v>0</v>
      </c>
      <c r="AW258" s="2">
        <f>Справ!H241</f>
        <v>0</v>
      </c>
      <c r="AX258" s="2">
        <f>Справ!I241</f>
        <v>0</v>
      </c>
    </row>
    <row r="259" spans="43:50" ht="12.75">
      <c r="AQ259" s="2">
        <f>Справ!A242</f>
        <v>0</v>
      </c>
      <c r="AR259" s="2">
        <f>Справ!C242</f>
        <v>0</v>
      </c>
      <c r="AS259" s="2">
        <f>Справ!D242</f>
        <v>0</v>
      </c>
      <c r="AT259" s="2">
        <f>Справ!E242</f>
        <v>0</v>
      </c>
      <c r="AU259" s="2">
        <f>Справ!F242</f>
        <v>0</v>
      </c>
      <c r="AV259" s="2">
        <f>Справ!G242</f>
        <v>0</v>
      </c>
      <c r="AW259" s="2">
        <f>Справ!H242</f>
        <v>0</v>
      </c>
      <c r="AX259" s="2">
        <f>Справ!I242</f>
        <v>0</v>
      </c>
    </row>
    <row r="260" spans="43:50" ht="12.75">
      <c r="AQ260" s="2">
        <f>Справ!A243</f>
        <v>0</v>
      </c>
      <c r="AR260" s="2">
        <f>Справ!C243</f>
        <v>0</v>
      </c>
      <c r="AS260" s="2">
        <f>Справ!D243</f>
        <v>0</v>
      </c>
      <c r="AT260" s="2">
        <f>Справ!E243</f>
        <v>0</v>
      </c>
      <c r="AU260" s="2">
        <f>Справ!F243</f>
        <v>0</v>
      </c>
      <c r="AV260" s="2">
        <f>Справ!G243</f>
        <v>0</v>
      </c>
      <c r="AW260" s="2">
        <f>Справ!H243</f>
        <v>0</v>
      </c>
      <c r="AX260" s="2">
        <f>Справ!I243</f>
        <v>0</v>
      </c>
    </row>
    <row r="261" spans="43:50" ht="12.75">
      <c r="AQ261" s="2">
        <f>Справ!A244</f>
        <v>0</v>
      </c>
      <c r="AR261" s="2">
        <f>Справ!C244</f>
        <v>0</v>
      </c>
      <c r="AS261" s="2">
        <f>Справ!D244</f>
        <v>0</v>
      </c>
      <c r="AT261" s="2">
        <f>Справ!E244</f>
        <v>0</v>
      </c>
      <c r="AU261" s="2">
        <f>Справ!F244</f>
        <v>0</v>
      </c>
      <c r="AV261" s="2">
        <f>Справ!G244</f>
        <v>0</v>
      </c>
      <c r="AW261" s="2">
        <f>Справ!H244</f>
        <v>0</v>
      </c>
      <c r="AX261" s="2">
        <f>Справ!I244</f>
        <v>0</v>
      </c>
    </row>
    <row r="262" spans="43:50" ht="12.75">
      <c r="AQ262" s="2">
        <f>Справ!A245</f>
        <v>0</v>
      </c>
      <c r="AR262" s="2">
        <f>Справ!C245</f>
        <v>0</v>
      </c>
      <c r="AS262" s="2">
        <f>Справ!D245</f>
        <v>0</v>
      </c>
      <c r="AT262" s="2">
        <f>Справ!E245</f>
        <v>0</v>
      </c>
      <c r="AU262" s="2">
        <f>Справ!F245</f>
        <v>0</v>
      </c>
      <c r="AV262" s="2">
        <f>Справ!G245</f>
        <v>0</v>
      </c>
      <c r="AW262" s="2">
        <f>Справ!H245</f>
        <v>0</v>
      </c>
      <c r="AX262" s="2">
        <f>Справ!I245</f>
        <v>0</v>
      </c>
    </row>
    <row r="263" spans="43:50" ht="12.75">
      <c r="AQ263" s="2">
        <f>Справ!A246</f>
        <v>0</v>
      </c>
      <c r="AR263" s="2">
        <f>Справ!C246</f>
        <v>0</v>
      </c>
      <c r="AS263" s="2">
        <f>Справ!D246</f>
        <v>0</v>
      </c>
      <c r="AT263" s="2">
        <f>Справ!E246</f>
        <v>0</v>
      </c>
      <c r="AU263" s="2">
        <f>Справ!F246</f>
        <v>0</v>
      </c>
      <c r="AV263" s="2">
        <f>Справ!G246</f>
        <v>0</v>
      </c>
      <c r="AW263" s="2">
        <f>Справ!H246</f>
        <v>0</v>
      </c>
      <c r="AX263" s="2">
        <f>Справ!I246</f>
        <v>0</v>
      </c>
    </row>
    <row r="264" spans="43:50" ht="12.75">
      <c r="AQ264" s="2">
        <f>Справ!A247</f>
        <v>0</v>
      </c>
      <c r="AR264" s="2">
        <f>Справ!C247</f>
        <v>0</v>
      </c>
      <c r="AS264" s="2">
        <f>Справ!D247</f>
        <v>0</v>
      </c>
      <c r="AT264" s="2">
        <f>Справ!E247</f>
        <v>0</v>
      </c>
      <c r="AU264" s="2">
        <f>Справ!F247</f>
        <v>0</v>
      </c>
      <c r="AV264" s="2">
        <f>Справ!G247</f>
        <v>0</v>
      </c>
      <c r="AW264" s="2">
        <f>Справ!H247</f>
        <v>0</v>
      </c>
      <c r="AX264" s="2">
        <f>Справ!I247</f>
        <v>0</v>
      </c>
    </row>
    <row r="265" spans="43:50" ht="12.75">
      <c r="AQ265" s="2">
        <f>Справ!A248</f>
        <v>0</v>
      </c>
      <c r="AR265" s="2">
        <f>Справ!C248</f>
        <v>0</v>
      </c>
      <c r="AS265" s="2">
        <f>Справ!D248</f>
        <v>0</v>
      </c>
      <c r="AT265" s="2">
        <f>Справ!E248</f>
        <v>0</v>
      </c>
      <c r="AU265" s="2">
        <f>Справ!F248</f>
        <v>0</v>
      </c>
      <c r="AV265" s="2">
        <f>Справ!G248</f>
        <v>0</v>
      </c>
      <c r="AW265" s="2">
        <f>Справ!H248</f>
        <v>0</v>
      </c>
      <c r="AX265" s="2">
        <f>Справ!I248</f>
        <v>0</v>
      </c>
    </row>
    <row r="266" spans="43:50" ht="12.75">
      <c r="AQ266" s="2">
        <f>Справ!A249</f>
        <v>0</v>
      </c>
      <c r="AR266" s="2">
        <f>Справ!C249</f>
        <v>0</v>
      </c>
      <c r="AS266" s="2">
        <f>Справ!D249</f>
        <v>0</v>
      </c>
      <c r="AT266" s="2">
        <f>Справ!E249</f>
        <v>0</v>
      </c>
      <c r="AU266" s="2">
        <f>Справ!F249</f>
        <v>0</v>
      </c>
      <c r="AV266" s="2">
        <f>Справ!G249</f>
        <v>0</v>
      </c>
      <c r="AW266" s="2">
        <f>Справ!H249</f>
        <v>0</v>
      </c>
      <c r="AX266" s="2">
        <f>Справ!I249</f>
        <v>0</v>
      </c>
    </row>
    <row r="267" spans="43:50" ht="12.75">
      <c r="AQ267" s="2">
        <f>Справ!A250</f>
        <v>0</v>
      </c>
      <c r="AR267" s="2">
        <f>Справ!C250</f>
        <v>0</v>
      </c>
      <c r="AS267" s="2">
        <f>Справ!D250</f>
        <v>0</v>
      </c>
      <c r="AT267" s="2">
        <f>Справ!E250</f>
        <v>0</v>
      </c>
      <c r="AU267" s="2">
        <f>Справ!F250</f>
        <v>0</v>
      </c>
      <c r="AV267" s="2">
        <f>Справ!G250</f>
        <v>0</v>
      </c>
      <c r="AW267" s="2">
        <f>Справ!H250</f>
        <v>0</v>
      </c>
      <c r="AX267" s="2">
        <f>Справ!I250</f>
        <v>0</v>
      </c>
    </row>
    <row r="268" spans="43:50" ht="12.75">
      <c r="AQ268" s="2">
        <f>Справ!A251</f>
        <v>0</v>
      </c>
      <c r="AR268" s="2">
        <f>Справ!C251</f>
        <v>0</v>
      </c>
      <c r="AS268" s="2">
        <f>Справ!D251</f>
        <v>0</v>
      </c>
      <c r="AT268" s="2">
        <f>Справ!E251</f>
        <v>0</v>
      </c>
      <c r="AU268" s="2">
        <f>Справ!F251</f>
        <v>0</v>
      </c>
      <c r="AV268" s="2">
        <f>Справ!G251</f>
        <v>0</v>
      </c>
      <c r="AW268" s="2">
        <f>Справ!H251</f>
        <v>0</v>
      </c>
      <c r="AX268" s="2">
        <f>Справ!I251</f>
        <v>0</v>
      </c>
    </row>
    <row r="269" spans="43:50" ht="12.75">
      <c r="AQ269" s="2">
        <f>Справ!A252</f>
        <v>0</v>
      </c>
      <c r="AR269" s="2">
        <f>Справ!C252</f>
        <v>0</v>
      </c>
      <c r="AS269" s="2">
        <f>Справ!D252</f>
        <v>0</v>
      </c>
      <c r="AT269" s="2">
        <f>Справ!E252</f>
        <v>0</v>
      </c>
      <c r="AU269" s="2">
        <f>Справ!F252</f>
        <v>0</v>
      </c>
      <c r="AV269" s="2">
        <f>Справ!G252</f>
        <v>0</v>
      </c>
      <c r="AW269" s="2">
        <f>Справ!H252</f>
        <v>0</v>
      </c>
      <c r="AX269" s="2">
        <f>Справ!I252</f>
        <v>0</v>
      </c>
    </row>
    <row r="270" spans="43:50" ht="12.75">
      <c r="AQ270" s="2">
        <f>Справ!A253</f>
        <v>0</v>
      </c>
      <c r="AR270" s="2">
        <f>Справ!C253</f>
        <v>0</v>
      </c>
      <c r="AS270" s="2">
        <f>Справ!D253</f>
        <v>0</v>
      </c>
      <c r="AT270" s="2">
        <f>Справ!E253</f>
        <v>0</v>
      </c>
      <c r="AU270" s="2">
        <f>Справ!F253</f>
        <v>0</v>
      </c>
      <c r="AV270" s="2">
        <f>Справ!G253</f>
        <v>0</v>
      </c>
      <c r="AW270" s="2">
        <f>Справ!H253</f>
        <v>0</v>
      </c>
      <c r="AX270" s="2">
        <f>Справ!I253</f>
        <v>0</v>
      </c>
    </row>
    <row r="271" spans="43:50" ht="12.75">
      <c r="AQ271" s="2">
        <f>Справ!A254</f>
        <v>0</v>
      </c>
      <c r="AR271" s="2">
        <f>Справ!C254</f>
        <v>0</v>
      </c>
      <c r="AS271" s="2">
        <f>Справ!D254</f>
        <v>0</v>
      </c>
      <c r="AT271" s="2">
        <f>Справ!E254</f>
        <v>0</v>
      </c>
      <c r="AU271" s="2">
        <f>Справ!F254</f>
        <v>0</v>
      </c>
      <c r="AV271" s="2">
        <f>Справ!G254</f>
        <v>0</v>
      </c>
      <c r="AW271" s="2">
        <f>Справ!H254</f>
        <v>0</v>
      </c>
      <c r="AX271" s="2">
        <f>Справ!I254</f>
        <v>0</v>
      </c>
    </row>
    <row r="272" spans="43:50" ht="12.75">
      <c r="AQ272" s="2">
        <f>Справ!A255</f>
        <v>0</v>
      </c>
      <c r="AR272" s="2">
        <f>Справ!C255</f>
        <v>0</v>
      </c>
      <c r="AS272" s="2">
        <f>Справ!D255</f>
        <v>0</v>
      </c>
      <c r="AT272" s="2">
        <f>Справ!E255</f>
        <v>0</v>
      </c>
      <c r="AU272" s="2">
        <f>Справ!F255</f>
        <v>0</v>
      </c>
      <c r="AV272" s="2">
        <f>Справ!G255</f>
        <v>0</v>
      </c>
      <c r="AW272" s="2">
        <f>Справ!H255</f>
        <v>0</v>
      </c>
      <c r="AX272" s="2">
        <f>Справ!I255</f>
        <v>0</v>
      </c>
    </row>
    <row r="273" spans="43:50" ht="12.75">
      <c r="AQ273" s="2">
        <f>Справ!A256</f>
        <v>0</v>
      </c>
      <c r="AR273" s="2">
        <f>Справ!C256</f>
        <v>0</v>
      </c>
      <c r="AS273" s="2">
        <f>Справ!D256</f>
        <v>0</v>
      </c>
      <c r="AT273" s="2">
        <f>Справ!E256</f>
        <v>0</v>
      </c>
      <c r="AU273" s="2">
        <f>Справ!F256</f>
        <v>0</v>
      </c>
      <c r="AV273" s="2">
        <f>Справ!G256</f>
        <v>0</v>
      </c>
      <c r="AW273" s="2">
        <f>Справ!H256</f>
        <v>0</v>
      </c>
      <c r="AX273" s="2">
        <f>Справ!I256</f>
        <v>0</v>
      </c>
    </row>
    <row r="274" spans="43:50" ht="12.75">
      <c r="AQ274" s="2">
        <f>Справ!A257</f>
        <v>0</v>
      </c>
      <c r="AR274" s="2">
        <f>Справ!C257</f>
        <v>0</v>
      </c>
      <c r="AS274" s="2">
        <f>Справ!D257</f>
        <v>0</v>
      </c>
      <c r="AT274" s="2">
        <f>Справ!E257</f>
        <v>0</v>
      </c>
      <c r="AU274" s="2">
        <f>Справ!F257</f>
        <v>0</v>
      </c>
      <c r="AV274" s="2">
        <f>Справ!G257</f>
        <v>0</v>
      </c>
      <c r="AW274" s="2">
        <f>Справ!H257</f>
        <v>0</v>
      </c>
      <c r="AX274" s="2">
        <f>Справ!I257</f>
        <v>0</v>
      </c>
    </row>
    <row r="275" spans="43:50" ht="12.75">
      <c r="AQ275" s="2">
        <f>Справ!A258</f>
        <v>0</v>
      </c>
      <c r="AR275" s="2">
        <f>Справ!C258</f>
        <v>0</v>
      </c>
      <c r="AS275" s="2">
        <f>Справ!D258</f>
        <v>0</v>
      </c>
      <c r="AT275" s="2">
        <f>Справ!E258</f>
        <v>0</v>
      </c>
      <c r="AU275" s="2">
        <f>Справ!F258</f>
        <v>0</v>
      </c>
      <c r="AV275" s="2">
        <f>Справ!G258</f>
        <v>0</v>
      </c>
      <c r="AW275" s="2">
        <f>Справ!H258</f>
        <v>0</v>
      </c>
      <c r="AX275" s="2">
        <f>Справ!I258</f>
        <v>0</v>
      </c>
    </row>
    <row r="276" spans="43:50" ht="12.75">
      <c r="AQ276" s="2">
        <f>Справ!A259</f>
        <v>0</v>
      </c>
      <c r="AR276" s="2">
        <f>Справ!C259</f>
        <v>0</v>
      </c>
      <c r="AS276" s="2">
        <f>Справ!D259</f>
        <v>0</v>
      </c>
      <c r="AT276" s="2">
        <f>Справ!E259</f>
        <v>0</v>
      </c>
      <c r="AU276" s="2">
        <f>Справ!F259</f>
        <v>0</v>
      </c>
      <c r="AV276" s="2">
        <f>Справ!G259</f>
        <v>0</v>
      </c>
      <c r="AW276" s="2">
        <f>Справ!H259</f>
        <v>0</v>
      </c>
      <c r="AX276" s="2">
        <f>Справ!I259</f>
        <v>0</v>
      </c>
    </row>
    <row r="277" spans="43:50" ht="12.75">
      <c r="AQ277" s="2">
        <f>Справ!A260</f>
        <v>0</v>
      </c>
      <c r="AR277" s="2">
        <f>Справ!C260</f>
        <v>0</v>
      </c>
      <c r="AS277" s="2">
        <f>Справ!D260</f>
        <v>0</v>
      </c>
      <c r="AT277" s="2">
        <f>Справ!E260</f>
        <v>0</v>
      </c>
      <c r="AU277" s="2">
        <f>Справ!F260</f>
        <v>0</v>
      </c>
      <c r="AV277" s="2">
        <f>Справ!G260</f>
        <v>0</v>
      </c>
      <c r="AW277" s="2">
        <f>Справ!H260</f>
        <v>0</v>
      </c>
      <c r="AX277" s="2">
        <f>Справ!I260</f>
        <v>0</v>
      </c>
    </row>
    <row r="278" spans="43:50" ht="12.75">
      <c r="AQ278" s="2">
        <f>Справ!A261</f>
        <v>0</v>
      </c>
      <c r="AR278" s="2">
        <f>Справ!C261</f>
        <v>0</v>
      </c>
      <c r="AS278" s="2">
        <f>Справ!D261</f>
        <v>0</v>
      </c>
      <c r="AT278" s="2">
        <f>Справ!E261</f>
        <v>0</v>
      </c>
      <c r="AU278" s="2">
        <f>Справ!F261</f>
        <v>0</v>
      </c>
      <c r="AV278" s="2">
        <f>Справ!G261</f>
        <v>0</v>
      </c>
      <c r="AW278" s="2">
        <f>Справ!H261</f>
        <v>0</v>
      </c>
      <c r="AX278" s="2">
        <f>Справ!I261</f>
        <v>0</v>
      </c>
    </row>
    <row r="279" spans="43:50" ht="12.75">
      <c r="AQ279" s="2">
        <f>Справ!A262</f>
        <v>0</v>
      </c>
      <c r="AR279" s="2">
        <f>Справ!C262</f>
        <v>0</v>
      </c>
      <c r="AS279" s="2">
        <f>Справ!D262</f>
        <v>0</v>
      </c>
      <c r="AT279" s="2">
        <f>Справ!E262</f>
        <v>0</v>
      </c>
      <c r="AU279" s="2">
        <f>Справ!F262</f>
        <v>0</v>
      </c>
      <c r="AV279" s="2">
        <f>Справ!G262</f>
        <v>0</v>
      </c>
      <c r="AW279" s="2">
        <f>Справ!H262</f>
        <v>0</v>
      </c>
      <c r="AX279" s="2">
        <f>Справ!I262</f>
        <v>0</v>
      </c>
    </row>
    <row r="280" spans="43:50" ht="12.75">
      <c r="AQ280" s="2">
        <f>Справ!A263</f>
        <v>0</v>
      </c>
      <c r="AR280" s="2">
        <f>Справ!C263</f>
        <v>0</v>
      </c>
      <c r="AS280" s="2">
        <f>Справ!D263</f>
        <v>0</v>
      </c>
      <c r="AT280" s="2">
        <f>Справ!E263</f>
        <v>0</v>
      </c>
      <c r="AU280" s="2">
        <f>Справ!F263</f>
        <v>0</v>
      </c>
      <c r="AV280" s="2">
        <f>Справ!G263</f>
        <v>0</v>
      </c>
      <c r="AW280" s="2">
        <f>Справ!H263</f>
        <v>0</v>
      </c>
      <c r="AX280" s="2">
        <f>Справ!I263</f>
        <v>0</v>
      </c>
    </row>
    <row r="281" spans="43:50" ht="12.75">
      <c r="AQ281" s="2">
        <f>Справ!A264</f>
        <v>0</v>
      </c>
      <c r="AR281" s="2">
        <f>Справ!C264</f>
        <v>0</v>
      </c>
      <c r="AS281" s="2">
        <f>Справ!D264</f>
        <v>0</v>
      </c>
      <c r="AT281" s="2">
        <f>Справ!E264</f>
        <v>0</v>
      </c>
      <c r="AU281" s="2">
        <f>Справ!F264</f>
        <v>0</v>
      </c>
      <c r="AV281" s="2">
        <f>Справ!G264</f>
        <v>0</v>
      </c>
      <c r="AW281" s="2">
        <f>Справ!H264</f>
        <v>0</v>
      </c>
      <c r="AX281" s="2">
        <f>Справ!I264</f>
        <v>0</v>
      </c>
    </row>
    <row r="282" spans="43:50" ht="12.75">
      <c r="AQ282" s="2">
        <f>Справ!A265</f>
        <v>0</v>
      </c>
      <c r="AR282" s="2">
        <f>Справ!C265</f>
        <v>0</v>
      </c>
      <c r="AS282" s="2">
        <f>Справ!D265</f>
        <v>0</v>
      </c>
      <c r="AT282" s="2">
        <f>Справ!E265</f>
        <v>0</v>
      </c>
      <c r="AU282" s="2">
        <f>Справ!F265</f>
        <v>0</v>
      </c>
      <c r="AV282" s="2">
        <f>Справ!G265</f>
        <v>0</v>
      </c>
      <c r="AW282" s="2">
        <f>Справ!H265</f>
        <v>0</v>
      </c>
      <c r="AX282" s="2">
        <f>Справ!I265</f>
        <v>0</v>
      </c>
    </row>
    <row r="283" spans="43:50" ht="12.75">
      <c r="AQ283" s="2">
        <f>Справ!A266</f>
        <v>0</v>
      </c>
      <c r="AR283" s="2">
        <f>Справ!C266</f>
        <v>0</v>
      </c>
      <c r="AS283" s="2">
        <f>Справ!D266</f>
        <v>0</v>
      </c>
      <c r="AT283" s="2">
        <f>Справ!E266</f>
        <v>0</v>
      </c>
      <c r="AU283" s="2">
        <f>Справ!F266</f>
        <v>0</v>
      </c>
      <c r="AV283" s="2">
        <f>Справ!G266</f>
        <v>0</v>
      </c>
      <c r="AW283" s="2">
        <f>Справ!H266</f>
        <v>0</v>
      </c>
      <c r="AX283" s="2">
        <f>Справ!I266</f>
        <v>0</v>
      </c>
    </row>
    <row r="284" spans="43:50" ht="12.75">
      <c r="AQ284" s="2">
        <f>Справ!A267</f>
        <v>0</v>
      </c>
      <c r="AR284" s="2">
        <f>Справ!C267</f>
        <v>0</v>
      </c>
      <c r="AS284" s="2">
        <f>Справ!D267</f>
        <v>0</v>
      </c>
      <c r="AT284" s="2">
        <f>Справ!E267</f>
        <v>0</v>
      </c>
      <c r="AU284" s="2">
        <f>Справ!F267</f>
        <v>0</v>
      </c>
      <c r="AV284" s="2">
        <f>Справ!G267</f>
        <v>0</v>
      </c>
      <c r="AW284" s="2">
        <f>Справ!H267</f>
        <v>0</v>
      </c>
      <c r="AX284" s="2">
        <f>Справ!I267</f>
        <v>0</v>
      </c>
    </row>
    <row r="285" spans="43:50" ht="12.75">
      <c r="AQ285" s="2">
        <f>Справ!A268</f>
        <v>0</v>
      </c>
      <c r="AR285" s="2">
        <f>Справ!C268</f>
        <v>0</v>
      </c>
      <c r="AS285" s="2">
        <f>Справ!D268</f>
        <v>0</v>
      </c>
      <c r="AT285" s="2">
        <f>Справ!E268</f>
        <v>0</v>
      </c>
      <c r="AU285" s="2">
        <f>Справ!F268</f>
        <v>0</v>
      </c>
      <c r="AV285" s="2">
        <f>Справ!G268</f>
        <v>0</v>
      </c>
      <c r="AW285" s="2">
        <f>Справ!H268</f>
        <v>0</v>
      </c>
      <c r="AX285" s="2">
        <f>Справ!I268</f>
        <v>0</v>
      </c>
    </row>
    <row r="286" spans="43:50" ht="12.75">
      <c r="AQ286" s="2">
        <f>Справ!A269</f>
        <v>0</v>
      </c>
      <c r="AR286" s="2">
        <f>Справ!C269</f>
        <v>0</v>
      </c>
      <c r="AS286" s="2">
        <f>Справ!D269</f>
        <v>0</v>
      </c>
      <c r="AT286" s="2">
        <f>Справ!E269</f>
        <v>0</v>
      </c>
      <c r="AU286" s="2">
        <f>Справ!F269</f>
        <v>0</v>
      </c>
      <c r="AV286" s="2">
        <f>Справ!G269</f>
        <v>0</v>
      </c>
      <c r="AW286" s="2">
        <f>Справ!H269</f>
        <v>0</v>
      </c>
      <c r="AX286" s="2">
        <f>Справ!I269</f>
        <v>0</v>
      </c>
    </row>
    <row r="287" spans="43:50" ht="12.75">
      <c r="AQ287" s="2">
        <f>Справ!A270</f>
        <v>0</v>
      </c>
      <c r="AR287" s="2">
        <f>Справ!C270</f>
        <v>0</v>
      </c>
      <c r="AS287" s="2">
        <f>Справ!D270</f>
        <v>0</v>
      </c>
      <c r="AT287" s="2">
        <f>Справ!E270</f>
        <v>0</v>
      </c>
      <c r="AU287" s="2">
        <f>Справ!F270</f>
        <v>0</v>
      </c>
      <c r="AV287" s="2">
        <f>Справ!G270</f>
        <v>0</v>
      </c>
      <c r="AW287" s="2">
        <f>Справ!H270</f>
        <v>0</v>
      </c>
      <c r="AX287" s="2">
        <f>Справ!I270</f>
        <v>0</v>
      </c>
    </row>
    <row r="288" spans="43:50" ht="12.75">
      <c r="AQ288" s="2">
        <f>Справ!A271</f>
        <v>0</v>
      </c>
      <c r="AR288" s="2">
        <f>Справ!C271</f>
        <v>0</v>
      </c>
      <c r="AS288" s="2">
        <f>Справ!D271</f>
        <v>0</v>
      </c>
      <c r="AT288" s="2">
        <f>Справ!E271</f>
        <v>0</v>
      </c>
      <c r="AU288" s="2">
        <f>Справ!F271</f>
        <v>0</v>
      </c>
      <c r="AV288" s="2">
        <f>Справ!G271</f>
        <v>0</v>
      </c>
      <c r="AW288" s="2">
        <f>Справ!H271</f>
        <v>0</v>
      </c>
      <c r="AX288" s="2">
        <f>Справ!I271</f>
        <v>0</v>
      </c>
    </row>
    <row r="289" spans="43:50" ht="12.75">
      <c r="AQ289" s="2">
        <f>Справ!A272</f>
        <v>0</v>
      </c>
      <c r="AR289" s="2">
        <f>Справ!C272</f>
        <v>0</v>
      </c>
      <c r="AS289" s="2">
        <f>Справ!D272</f>
        <v>0</v>
      </c>
      <c r="AT289" s="2">
        <f>Справ!E272</f>
        <v>0</v>
      </c>
      <c r="AU289" s="2">
        <f>Справ!F272</f>
        <v>0</v>
      </c>
      <c r="AV289" s="2">
        <f>Справ!G272</f>
        <v>0</v>
      </c>
      <c r="AW289" s="2">
        <f>Справ!H272</f>
        <v>0</v>
      </c>
      <c r="AX289" s="2">
        <f>Справ!I272</f>
        <v>0</v>
      </c>
    </row>
    <row r="290" spans="43:50" ht="12.75">
      <c r="AQ290" s="2">
        <f>Справ!A273</f>
        <v>0</v>
      </c>
      <c r="AR290" s="2">
        <f>Справ!C273</f>
        <v>0</v>
      </c>
      <c r="AS290" s="2">
        <f>Справ!D273</f>
        <v>0</v>
      </c>
      <c r="AT290" s="2">
        <f>Справ!E273</f>
        <v>0</v>
      </c>
      <c r="AU290" s="2">
        <f>Справ!F273</f>
        <v>0</v>
      </c>
      <c r="AV290" s="2">
        <f>Справ!G273</f>
        <v>0</v>
      </c>
      <c r="AW290" s="2">
        <f>Справ!H273</f>
        <v>0</v>
      </c>
      <c r="AX290" s="2">
        <f>Справ!I273</f>
        <v>0</v>
      </c>
    </row>
    <row r="291" spans="43:50" ht="12.75">
      <c r="AQ291" s="2">
        <f>Справ!A274</f>
        <v>0</v>
      </c>
      <c r="AR291" s="2">
        <f>Справ!C274</f>
        <v>0</v>
      </c>
      <c r="AS291" s="2">
        <f>Справ!D274</f>
        <v>0</v>
      </c>
      <c r="AT291" s="2">
        <f>Справ!E274</f>
        <v>0</v>
      </c>
      <c r="AU291" s="2">
        <f>Справ!F274</f>
        <v>0</v>
      </c>
      <c r="AV291" s="2">
        <f>Справ!G274</f>
        <v>0</v>
      </c>
      <c r="AW291" s="2">
        <f>Справ!H274</f>
        <v>0</v>
      </c>
      <c r="AX291" s="2">
        <f>Справ!I274</f>
        <v>0</v>
      </c>
    </row>
    <row r="292" spans="43:50" ht="12.75">
      <c r="AQ292" s="2">
        <f>Справ!A275</f>
        <v>0</v>
      </c>
      <c r="AR292" s="2">
        <f>Справ!C275</f>
        <v>0</v>
      </c>
      <c r="AS292" s="2">
        <f>Справ!D275</f>
        <v>0</v>
      </c>
      <c r="AT292" s="2">
        <f>Справ!E275</f>
        <v>0</v>
      </c>
      <c r="AU292" s="2">
        <f>Справ!F275</f>
        <v>0</v>
      </c>
      <c r="AV292" s="2">
        <f>Справ!G275</f>
        <v>0</v>
      </c>
      <c r="AW292" s="2">
        <f>Справ!H275</f>
        <v>0</v>
      </c>
      <c r="AX292" s="2">
        <f>Справ!I275</f>
        <v>0</v>
      </c>
    </row>
    <row r="293" spans="43:50" ht="12.75">
      <c r="AQ293" s="2">
        <f>Справ!A276</f>
        <v>0</v>
      </c>
      <c r="AR293" s="2">
        <f>Справ!C276</f>
        <v>0</v>
      </c>
      <c r="AS293" s="2">
        <f>Справ!D276</f>
        <v>0</v>
      </c>
      <c r="AT293" s="2">
        <f>Справ!E276</f>
        <v>0</v>
      </c>
      <c r="AU293" s="2">
        <f>Справ!F276</f>
        <v>0</v>
      </c>
      <c r="AV293" s="2">
        <f>Справ!G276</f>
        <v>0</v>
      </c>
      <c r="AW293" s="2">
        <f>Справ!H276</f>
        <v>0</v>
      </c>
      <c r="AX293" s="2">
        <f>Справ!I276</f>
        <v>0</v>
      </c>
    </row>
    <row r="294" spans="43:50" ht="12.75">
      <c r="AQ294" s="2">
        <f>Справ!A277</f>
        <v>0</v>
      </c>
      <c r="AR294" s="2">
        <f>Справ!C277</f>
        <v>0</v>
      </c>
      <c r="AS294" s="2">
        <f>Справ!D277</f>
        <v>0</v>
      </c>
      <c r="AT294" s="2">
        <f>Справ!E277</f>
        <v>0</v>
      </c>
      <c r="AU294" s="2">
        <f>Справ!F277</f>
        <v>0</v>
      </c>
      <c r="AV294" s="2">
        <f>Справ!G277</f>
        <v>0</v>
      </c>
      <c r="AW294" s="2">
        <f>Справ!H277</f>
        <v>0</v>
      </c>
      <c r="AX294" s="2">
        <f>Справ!I277</f>
        <v>0</v>
      </c>
    </row>
    <row r="295" spans="43:50" ht="12.75">
      <c r="AQ295" s="2">
        <f>Справ!A278</f>
        <v>0</v>
      </c>
      <c r="AR295" s="2">
        <f>Справ!C278</f>
        <v>0</v>
      </c>
      <c r="AS295" s="2">
        <f>Справ!D278</f>
        <v>0</v>
      </c>
      <c r="AT295" s="2">
        <f>Справ!E278</f>
        <v>0</v>
      </c>
      <c r="AU295" s="2">
        <f>Справ!F278</f>
        <v>0</v>
      </c>
      <c r="AV295" s="2">
        <f>Справ!G278</f>
        <v>0</v>
      </c>
      <c r="AW295" s="2">
        <f>Справ!H278</f>
        <v>0</v>
      </c>
      <c r="AX295" s="2">
        <f>Справ!I278</f>
        <v>0</v>
      </c>
    </row>
    <row r="296" spans="43:50" ht="12.75">
      <c r="AQ296" s="2">
        <f>Справ!A279</f>
        <v>0</v>
      </c>
      <c r="AR296" s="2">
        <f>Справ!C279</f>
        <v>0</v>
      </c>
      <c r="AS296" s="2">
        <f>Справ!D279</f>
        <v>0</v>
      </c>
      <c r="AT296" s="2">
        <f>Справ!E279</f>
        <v>0</v>
      </c>
      <c r="AU296" s="2">
        <f>Справ!F279</f>
        <v>0</v>
      </c>
      <c r="AV296" s="2">
        <f>Справ!G279</f>
        <v>0</v>
      </c>
      <c r="AW296" s="2">
        <f>Справ!H279</f>
        <v>0</v>
      </c>
      <c r="AX296" s="2">
        <f>Справ!I279</f>
        <v>0</v>
      </c>
    </row>
    <row r="297" spans="43:50" ht="12.75">
      <c r="AQ297" s="2">
        <f>Справ!A280</f>
        <v>0</v>
      </c>
      <c r="AR297" s="2">
        <f>Справ!C280</f>
        <v>0</v>
      </c>
      <c r="AS297" s="2">
        <f>Справ!D280</f>
        <v>0</v>
      </c>
      <c r="AT297" s="2">
        <f>Справ!E280</f>
        <v>0</v>
      </c>
      <c r="AU297" s="2">
        <f>Справ!F280</f>
        <v>0</v>
      </c>
      <c r="AV297" s="2">
        <f>Справ!G280</f>
        <v>0</v>
      </c>
      <c r="AW297" s="2">
        <f>Справ!H280</f>
        <v>0</v>
      </c>
      <c r="AX297" s="2">
        <f>Справ!I280</f>
        <v>0</v>
      </c>
    </row>
    <row r="298" spans="43:50" ht="12.75">
      <c r="AQ298" s="2">
        <f>Справ!A281</f>
        <v>0</v>
      </c>
      <c r="AR298" s="2">
        <f>Справ!C281</f>
        <v>0</v>
      </c>
      <c r="AS298" s="2">
        <f>Справ!D281</f>
        <v>0</v>
      </c>
      <c r="AT298" s="2">
        <f>Справ!E281</f>
        <v>0</v>
      </c>
      <c r="AU298" s="2">
        <f>Справ!F281</f>
        <v>0</v>
      </c>
      <c r="AV298" s="2">
        <f>Справ!G281</f>
        <v>0</v>
      </c>
      <c r="AW298" s="2">
        <f>Справ!H281</f>
        <v>0</v>
      </c>
      <c r="AX298" s="2">
        <f>Справ!I281</f>
        <v>0</v>
      </c>
    </row>
    <row r="299" spans="43:50" ht="12.75">
      <c r="AQ299" s="2">
        <f>Справ!A282</f>
        <v>0</v>
      </c>
      <c r="AR299" s="2">
        <f>Справ!C282</f>
        <v>0</v>
      </c>
      <c r="AS299" s="2">
        <f>Справ!D282</f>
        <v>0</v>
      </c>
      <c r="AT299" s="2">
        <f>Справ!E282</f>
        <v>0</v>
      </c>
      <c r="AU299" s="2">
        <f>Справ!F282</f>
        <v>0</v>
      </c>
      <c r="AV299" s="2">
        <f>Справ!G282</f>
        <v>0</v>
      </c>
      <c r="AW299" s="2">
        <f>Справ!H282</f>
        <v>0</v>
      </c>
      <c r="AX299" s="2">
        <f>Справ!I282</f>
        <v>0</v>
      </c>
    </row>
    <row r="300" spans="43:50" ht="12.75">
      <c r="AQ300" s="2">
        <f>Справ!A283</f>
        <v>0</v>
      </c>
      <c r="AR300" s="2">
        <f>Справ!C283</f>
        <v>0</v>
      </c>
      <c r="AS300" s="2">
        <f>Справ!D283</f>
        <v>0</v>
      </c>
      <c r="AT300" s="2">
        <f>Справ!E283</f>
        <v>0</v>
      </c>
      <c r="AU300" s="2">
        <f>Справ!F283</f>
        <v>0</v>
      </c>
      <c r="AV300" s="2">
        <f>Справ!G283</f>
        <v>0</v>
      </c>
      <c r="AW300" s="2">
        <f>Справ!H283</f>
        <v>0</v>
      </c>
      <c r="AX300" s="2">
        <f>Справ!I283</f>
        <v>0</v>
      </c>
    </row>
    <row r="301" spans="43:50" ht="12.75">
      <c r="AQ301" s="2">
        <f>Справ!A284</f>
        <v>0</v>
      </c>
      <c r="AR301" s="2">
        <f>Справ!C284</f>
        <v>0</v>
      </c>
      <c r="AS301" s="2">
        <f>Справ!D284</f>
        <v>0</v>
      </c>
      <c r="AT301" s="2">
        <f>Справ!E284</f>
        <v>0</v>
      </c>
      <c r="AU301" s="2">
        <f>Справ!F284</f>
        <v>0</v>
      </c>
      <c r="AV301" s="2">
        <f>Справ!G284</f>
        <v>0</v>
      </c>
      <c r="AW301" s="2">
        <f>Справ!H284</f>
        <v>0</v>
      </c>
      <c r="AX301" s="2">
        <f>Справ!I284</f>
        <v>0</v>
      </c>
    </row>
    <row r="302" spans="43:50" ht="12.75">
      <c r="AQ302" s="2">
        <f>Справ!A285</f>
        <v>0</v>
      </c>
      <c r="AR302" s="2">
        <f>Справ!C285</f>
        <v>0</v>
      </c>
      <c r="AS302" s="2">
        <f>Справ!D285</f>
        <v>0</v>
      </c>
      <c r="AT302" s="2">
        <f>Справ!E285</f>
        <v>0</v>
      </c>
      <c r="AU302" s="2">
        <f>Справ!F285</f>
        <v>0</v>
      </c>
      <c r="AV302" s="2">
        <f>Справ!G285</f>
        <v>0</v>
      </c>
      <c r="AW302" s="2">
        <f>Справ!H285</f>
        <v>0</v>
      </c>
      <c r="AX302" s="2">
        <f>Справ!I285</f>
        <v>0</v>
      </c>
    </row>
    <row r="303" spans="43:50" ht="12.75">
      <c r="AQ303" s="2">
        <f>Справ!A286</f>
        <v>0</v>
      </c>
      <c r="AR303" s="2">
        <f>Справ!C286</f>
        <v>0</v>
      </c>
      <c r="AS303" s="2">
        <f>Справ!D286</f>
        <v>0</v>
      </c>
      <c r="AT303" s="2">
        <f>Справ!E286</f>
        <v>0</v>
      </c>
      <c r="AU303" s="2">
        <f>Справ!F286</f>
        <v>0</v>
      </c>
      <c r="AV303" s="2">
        <f>Справ!G286</f>
        <v>0</v>
      </c>
      <c r="AW303" s="2">
        <f>Справ!H286</f>
        <v>0</v>
      </c>
      <c r="AX303" s="2">
        <f>Справ!I286</f>
        <v>0</v>
      </c>
    </row>
    <row r="304" spans="43:50" ht="12.75">
      <c r="AQ304" s="2">
        <f>Справ!A287</f>
        <v>0</v>
      </c>
      <c r="AR304" s="2">
        <f>Справ!C287</f>
        <v>0</v>
      </c>
      <c r="AS304" s="2">
        <f>Справ!D287</f>
        <v>0</v>
      </c>
      <c r="AT304" s="2">
        <f>Справ!E287</f>
        <v>0</v>
      </c>
      <c r="AU304" s="2">
        <f>Справ!F287</f>
        <v>0</v>
      </c>
      <c r="AV304" s="2">
        <f>Справ!G287</f>
        <v>0</v>
      </c>
      <c r="AW304" s="2">
        <f>Справ!H287</f>
        <v>0</v>
      </c>
      <c r="AX304" s="2">
        <f>Справ!I287</f>
        <v>0</v>
      </c>
    </row>
    <row r="305" spans="43:50" ht="12.75">
      <c r="AQ305" s="2">
        <f>Справ!A288</f>
        <v>0</v>
      </c>
      <c r="AR305" s="2">
        <f>Справ!C288</f>
        <v>0</v>
      </c>
      <c r="AS305" s="2">
        <f>Справ!D288</f>
        <v>0</v>
      </c>
      <c r="AT305" s="2">
        <f>Справ!E288</f>
        <v>0</v>
      </c>
      <c r="AU305" s="2">
        <f>Справ!F288</f>
        <v>0</v>
      </c>
      <c r="AV305" s="2">
        <f>Справ!G288</f>
        <v>0</v>
      </c>
      <c r="AW305" s="2">
        <f>Справ!H288</f>
        <v>0</v>
      </c>
      <c r="AX305" s="2">
        <f>Справ!I288</f>
        <v>0</v>
      </c>
    </row>
    <row r="306" spans="43:50" ht="12.75">
      <c r="AQ306" s="2">
        <f>Справ!A289</f>
        <v>0</v>
      </c>
      <c r="AR306" s="2">
        <f>Справ!C289</f>
        <v>0</v>
      </c>
      <c r="AS306" s="2">
        <f>Справ!D289</f>
        <v>0</v>
      </c>
      <c r="AT306" s="2">
        <f>Справ!E289</f>
        <v>0</v>
      </c>
      <c r="AU306" s="2">
        <f>Справ!F289</f>
        <v>0</v>
      </c>
      <c r="AV306" s="2">
        <f>Справ!G289</f>
        <v>0</v>
      </c>
      <c r="AW306" s="2">
        <f>Справ!H289</f>
        <v>0</v>
      </c>
      <c r="AX306" s="2">
        <f>Справ!I289</f>
        <v>0</v>
      </c>
    </row>
    <row r="307" spans="43:50" ht="12.75">
      <c r="AQ307" s="2">
        <f>Справ!A290</f>
        <v>0</v>
      </c>
      <c r="AR307" s="2">
        <f>Справ!C290</f>
        <v>0</v>
      </c>
      <c r="AS307" s="2">
        <f>Справ!D290</f>
        <v>0</v>
      </c>
      <c r="AT307" s="2">
        <f>Справ!E290</f>
        <v>0</v>
      </c>
      <c r="AU307" s="2">
        <f>Справ!F290</f>
        <v>0</v>
      </c>
      <c r="AV307" s="2">
        <f>Справ!G290</f>
        <v>0</v>
      </c>
      <c r="AW307" s="2">
        <f>Справ!H290</f>
        <v>0</v>
      </c>
      <c r="AX307" s="2">
        <f>Справ!I290</f>
        <v>0</v>
      </c>
    </row>
    <row r="308" spans="43:50" ht="12.75">
      <c r="AQ308" s="2">
        <f>Справ!A291</f>
        <v>0</v>
      </c>
      <c r="AR308" s="2">
        <f>Справ!C291</f>
        <v>0</v>
      </c>
      <c r="AS308" s="2">
        <f>Справ!D291</f>
        <v>0</v>
      </c>
      <c r="AT308" s="2">
        <f>Справ!E291</f>
        <v>0</v>
      </c>
      <c r="AU308" s="2">
        <f>Справ!F291</f>
        <v>0</v>
      </c>
      <c r="AV308" s="2">
        <f>Справ!G291</f>
        <v>0</v>
      </c>
      <c r="AW308" s="2">
        <f>Справ!H291</f>
        <v>0</v>
      </c>
      <c r="AX308" s="2">
        <f>Справ!I291</f>
        <v>0</v>
      </c>
    </row>
    <row r="309" spans="43:50" ht="12.75">
      <c r="AQ309" s="2">
        <f>Справ!A292</f>
        <v>0</v>
      </c>
      <c r="AR309" s="2">
        <f>Справ!C292</f>
        <v>0</v>
      </c>
      <c r="AS309" s="2">
        <f>Справ!D292</f>
        <v>0</v>
      </c>
      <c r="AT309" s="2">
        <f>Справ!E292</f>
        <v>0</v>
      </c>
      <c r="AU309" s="2">
        <f>Справ!F292</f>
        <v>0</v>
      </c>
      <c r="AV309" s="2">
        <f>Справ!G292</f>
        <v>0</v>
      </c>
      <c r="AW309" s="2">
        <f>Справ!H292</f>
        <v>0</v>
      </c>
      <c r="AX309" s="2">
        <f>Справ!I292</f>
        <v>0</v>
      </c>
    </row>
    <row r="310" spans="43:50" ht="12.75">
      <c r="AQ310" s="2">
        <f>Справ!A293</f>
        <v>0</v>
      </c>
      <c r="AR310" s="2">
        <f>Справ!C293</f>
        <v>0</v>
      </c>
      <c r="AS310" s="2">
        <f>Справ!D293</f>
        <v>0</v>
      </c>
      <c r="AT310" s="2">
        <f>Справ!E293</f>
        <v>0</v>
      </c>
      <c r="AU310" s="2">
        <f>Справ!F293</f>
        <v>0</v>
      </c>
      <c r="AV310" s="2">
        <f>Справ!G293</f>
        <v>0</v>
      </c>
      <c r="AW310" s="2">
        <f>Справ!H293</f>
        <v>0</v>
      </c>
      <c r="AX310" s="2">
        <f>Справ!I293</f>
        <v>0</v>
      </c>
    </row>
    <row r="311" spans="43:50" ht="12.75">
      <c r="AQ311" s="2">
        <f>Справ!A294</f>
        <v>0</v>
      </c>
      <c r="AR311" s="2">
        <f>Справ!C294</f>
        <v>0</v>
      </c>
      <c r="AS311" s="2">
        <f>Справ!D294</f>
        <v>0</v>
      </c>
      <c r="AT311" s="2">
        <f>Справ!E294</f>
        <v>0</v>
      </c>
      <c r="AU311" s="2">
        <f>Справ!F294</f>
        <v>0</v>
      </c>
      <c r="AV311" s="2">
        <f>Справ!G294</f>
        <v>0</v>
      </c>
      <c r="AW311" s="2">
        <f>Справ!H294</f>
        <v>0</v>
      </c>
      <c r="AX311" s="2">
        <f>Справ!I294</f>
        <v>0</v>
      </c>
    </row>
    <row r="312" spans="43:50" ht="12.75">
      <c r="AQ312" s="2">
        <f>Справ!A295</f>
        <v>0</v>
      </c>
      <c r="AR312" s="2">
        <f>Справ!C295</f>
        <v>0</v>
      </c>
      <c r="AS312" s="2">
        <f>Справ!D295</f>
        <v>0</v>
      </c>
      <c r="AT312" s="2">
        <f>Справ!E295</f>
        <v>0</v>
      </c>
      <c r="AU312" s="2">
        <f>Справ!F295</f>
        <v>0</v>
      </c>
      <c r="AV312" s="2">
        <f>Справ!G295</f>
        <v>0</v>
      </c>
      <c r="AW312" s="2">
        <f>Справ!H295</f>
        <v>0</v>
      </c>
      <c r="AX312" s="2">
        <f>Справ!I295</f>
        <v>0</v>
      </c>
    </row>
    <row r="313" spans="43:50" ht="12.75">
      <c r="AQ313" s="2">
        <f>Справ!A296</f>
        <v>0</v>
      </c>
      <c r="AR313" s="2">
        <f>Справ!C296</f>
        <v>0</v>
      </c>
      <c r="AS313" s="2">
        <f>Справ!D296</f>
        <v>0</v>
      </c>
      <c r="AT313" s="2">
        <f>Справ!E296</f>
        <v>0</v>
      </c>
      <c r="AU313" s="2">
        <f>Справ!F296</f>
        <v>0</v>
      </c>
      <c r="AV313" s="2">
        <f>Справ!G296</f>
        <v>0</v>
      </c>
      <c r="AW313" s="2">
        <f>Справ!H296</f>
        <v>0</v>
      </c>
      <c r="AX313" s="2">
        <f>Справ!I296</f>
        <v>0</v>
      </c>
    </row>
    <row r="314" spans="43:50" ht="12.75">
      <c r="AQ314" s="2">
        <f>Справ!A297</f>
        <v>0</v>
      </c>
      <c r="AR314" s="2">
        <f>Справ!C297</f>
        <v>0</v>
      </c>
      <c r="AS314" s="2">
        <f>Справ!D297</f>
        <v>0</v>
      </c>
      <c r="AT314" s="2">
        <f>Справ!E297</f>
        <v>0</v>
      </c>
      <c r="AU314" s="2">
        <f>Справ!F297</f>
        <v>0</v>
      </c>
      <c r="AV314" s="2">
        <f>Справ!G297</f>
        <v>0</v>
      </c>
      <c r="AW314" s="2">
        <f>Справ!H297</f>
        <v>0</v>
      </c>
      <c r="AX314" s="2">
        <f>Справ!I297</f>
        <v>0</v>
      </c>
    </row>
    <row r="315" spans="43:50" ht="12.75">
      <c r="AQ315" s="2">
        <f>Справ!A298</f>
        <v>0</v>
      </c>
      <c r="AR315" s="2">
        <f>Справ!C298</f>
        <v>0</v>
      </c>
      <c r="AS315" s="2">
        <f>Справ!D298</f>
        <v>0</v>
      </c>
      <c r="AT315" s="2">
        <f>Справ!E298</f>
        <v>0</v>
      </c>
      <c r="AU315" s="2">
        <f>Справ!F298</f>
        <v>0</v>
      </c>
      <c r="AV315" s="2">
        <f>Справ!G298</f>
        <v>0</v>
      </c>
      <c r="AW315" s="2">
        <f>Справ!H298</f>
        <v>0</v>
      </c>
      <c r="AX315" s="2">
        <f>Справ!I298</f>
        <v>0</v>
      </c>
    </row>
    <row r="316" spans="43:50" ht="12.75">
      <c r="AQ316" s="2">
        <f>Справ!A299</f>
        <v>0</v>
      </c>
      <c r="AR316" s="2">
        <f>Справ!C299</f>
        <v>0</v>
      </c>
      <c r="AS316" s="2">
        <f>Справ!D299</f>
        <v>0</v>
      </c>
      <c r="AT316" s="2">
        <f>Справ!E299</f>
        <v>0</v>
      </c>
      <c r="AU316" s="2">
        <f>Справ!F299</f>
        <v>0</v>
      </c>
      <c r="AV316" s="2">
        <f>Справ!G299</f>
        <v>0</v>
      </c>
      <c r="AW316" s="2">
        <f>Справ!H299</f>
        <v>0</v>
      </c>
      <c r="AX316" s="2">
        <f>Справ!I299</f>
        <v>0</v>
      </c>
    </row>
    <row r="317" spans="43:50" ht="12.75">
      <c r="AQ317" s="2">
        <f>Справ!A300</f>
        <v>0</v>
      </c>
      <c r="AR317" s="2">
        <f>Справ!C300</f>
        <v>0</v>
      </c>
      <c r="AS317" s="2">
        <f>Справ!D300</f>
        <v>0</v>
      </c>
      <c r="AT317" s="2">
        <f>Справ!E300</f>
        <v>0</v>
      </c>
      <c r="AU317" s="2">
        <f>Справ!F300</f>
        <v>0</v>
      </c>
      <c r="AV317" s="2">
        <f>Справ!G300</f>
        <v>0</v>
      </c>
      <c r="AW317" s="2">
        <f>Справ!H300</f>
        <v>0</v>
      </c>
      <c r="AX317" s="2">
        <f>Справ!I300</f>
        <v>0</v>
      </c>
    </row>
    <row r="318" spans="43:50" ht="12.75">
      <c r="AQ318" s="2">
        <f>Справ!A301</f>
        <v>0</v>
      </c>
      <c r="AR318" s="2">
        <f>Справ!C301</f>
        <v>0</v>
      </c>
      <c r="AS318" s="2">
        <f>Справ!D301</f>
        <v>0</v>
      </c>
      <c r="AT318" s="2">
        <f>Справ!E301</f>
        <v>0</v>
      </c>
      <c r="AU318" s="2">
        <f>Справ!F301</f>
        <v>0</v>
      </c>
      <c r="AV318" s="2">
        <f>Справ!G301</f>
        <v>0</v>
      </c>
      <c r="AW318" s="2">
        <f>Справ!H301</f>
        <v>0</v>
      </c>
      <c r="AX318" s="2">
        <f>Справ!I301</f>
        <v>0</v>
      </c>
    </row>
    <row r="319" spans="43:50" ht="12.75">
      <c r="AQ319" s="2">
        <f>Справ!A302</f>
        <v>0</v>
      </c>
      <c r="AR319" s="2">
        <f>Справ!C302</f>
        <v>0</v>
      </c>
      <c r="AS319" s="2">
        <f>Справ!D302</f>
        <v>0</v>
      </c>
      <c r="AT319" s="2">
        <f>Справ!E302</f>
        <v>0</v>
      </c>
      <c r="AU319" s="2">
        <f>Справ!F302</f>
        <v>0</v>
      </c>
      <c r="AV319" s="2">
        <f>Справ!G302</f>
        <v>0</v>
      </c>
      <c r="AW319" s="2">
        <f>Справ!H302</f>
        <v>0</v>
      </c>
      <c r="AX319" s="2">
        <f>Справ!I302</f>
        <v>0</v>
      </c>
    </row>
    <row r="320" spans="43:50" ht="12.75">
      <c r="AQ320" s="2">
        <f>Справ!A303</f>
        <v>0</v>
      </c>
      <c r="AR320" s="2">
        <f>Справ!C303</f>
        <v>0</v>
      </c>
      <c r="AS320" s="2">
        <f>Справ!D303</f>
        <v>0</v>
      </c>
      <c r="AT320" s="2">
        <f>Справ!E303</f>
        <v>0</v>
      </c>
      <c r="AU320" s="2">
        <f>Справ!F303</f>
        <v>0</v>
      </c>
      <c r="AV320" s="2">
        <f>Справ!G303</f>
        <v>0</v>
      </c>
      <c r="AW320" s="2">
        <f>Справ!H303</f>
        <v>0</v>
      </c>
      <c r="AX320" s="2">
        <f>Справ!I303</f>
        <v>0</v>
      </c>
    </row>
    <row r="321" spans="43:50" ht="12.75">
      <c r="AQ321" s="2">
        <f>Справ!A304</f>
        <v>0</v>
      </c>
      <c r="AR321" s="2">
        <f>Справ!C304</f>
        <v>0</v>
      </c>
      <c r="AS321" s="2">
        <f>Справ!D304</f>
        <v>0</v>
      </c>
      <c r="AT321" s="2">
        <f>Справ!E304</f>
        <v>0</v>
      </c>
      <c r="AU321" s="2">
        <f>Справ!F304</f>
        <v>0</v>
      </c>
      <c r="AV321" s="2">
        <f>Справ!G304</f>
        <v>0</v>
      </c>
      <c r="AW321" s="2">
        <f>Справ!H304</f>
        <v>0</v>
      </c>
      <c r="AX321" s="2">
        <f>Справ!I304</f>
        <v>0</v>
      </c>
    </row>
    <row r="322" spans="43:50" ht="12.75">
      <c r="AQ322" s="2">
        <f>Справ!A305</f>
        <v>0</v>
      </c>
      <c r="AR322" s="2">
        <f>Справ!C305</f>
        <v>0</v>
      </c>
      <c r="AS322" s="2">
        <f>Справ!D305</f>
        <v>0</v>
      </c>
      <c r="AT322" s="2">
        <f>Справ!E305</f>
        <v>0</v>
      </c>
      <c r="AU322" s="2">
        <f>Справ!F305</f>
        <v>0</v>
      </c>
      <c r="AV322" s="2">
        <f>Справ!G305</f>
        <v>0</v>
      </c>
      <c r="AW322" s="2">
        <f>Справ!H305</f>
        <v>0</v>
      </c>
      <c r="AX322" s="2">
        <f>Справ!I305</f>
        <v>0</v>
      </c>
    </row>
    <row r="323" spans="43:50" ht="12.75">
      <c r="AQ323" s="2">
        <f>Справ!A306</f>
        <v>0</v>
      </c>
      <c r="AR323" s="2">
        <f>Справ!C306</f>
        <v>0</v>
      </c>
      <c r="AS323" s="2">
        <f>Справ!D306</f>
        <v>0</v>
      </c>
      <c r="AT323" s="2">
        <f>Справ!E306</f>
        <v>0</v>
      </c>
      <c r="AU323" s="2">
        <f>Справ!F306</f>
        <v>0</v>
      </c>
      <c r="AV323" s="2">
        <f>Справ!G306</f>
        <v>0</v>
      </c>
      <c r="AW323" s="2">
        <f>Справ!H306</f>
        <v>0</v>
      </c>
      <c r="AX323" s="2">
        <f>Справ!I306</f>
        <v>0</v>
      </c>
    </row>
    <row r="324" spans="43:50" ht="12.75">
      <c r="AQ324" s="2">
        <f>Справ!A307</f>
        <v>0</v>
      </c>
      <c r="AR324" s="2">
        <f>Справ!C307</f>
        <v>0</v>
      </c>
      <c r="AS324" s="2">
        <f>Справ!D307</f>
        <v>0</v>
      </c>
      <c r="AT324" s="2">
        <f>Справ!E307</f>
        <v>0</v>
      </c>
      <c r="AU324" s="2">
        <f>Справ!F307</f>
        <v>0</v>
      </c>
      <c r="AV324" s="2">
        <f>Справ!G307</f>
        <v>0</v>
      </c>
      <c r="AW324" s="2">
        <f>Справ!H307</f>
        <v>0</v>
      </c>
      <c r="AX324" s="2">
        <f>Справ!I307</f>
        <v>0</v>
      </c>
    </row>
    <row r="325" spans="43:50" ht="12.75">
      <c r="AQ325" s="2">
        <f>Справ!A308</f>
        <v>0</v>
      </c>
      <c r="AR325" s="2">
        <f>Справ!C308</f>
        <v>0</v>
      </c>
      <c r="AS325" s="2">
        <f>Справ!D308</f>
        <v>0</v>
      </c>
      <c r="AT325" s="2">
        <f>Справ!E308</f>
        <v>0</v>
      </c>
      <c r="AU325" s="2">
        <f>Справ!F308</f>
        <v>0</v>
      </c>
      <c r="AV325" s="2">
        <f>Справ!G308</f>
        <v>0</v>
      </c>
      <c r="AW325" s="2">
        <f>Справ!H308</f>
        <v>0</v>
      </c>
      <c r="AX325" s="2">
        <f>Справ!I308</f>
        <v>0</v>
      </c>
    </row>
    <row r="326" spans="43:50" ht="12.75">
      <c r="AQ326" s="2">
        <f>Справ!A309</f>
        <v>0</v>
      </c>
      <c r="AR326" s="2">
        <f>Справ!C309</f>
        <v>0</v>
      </c>
      <c r="AS326" s="2">
        <f>Справ!D309</f>
        <v>0</v>
      </c>
      <c r="AT326" s="2">
        <f>Справ!E309</f>
        <v>0</v>
      </c>
      <c r="AU326" s="2">
        <f>Справ!F309</f>
        <v>0</v>
      </c>
      <c r="AV326" s="2">
        <f>Справ!G309</f>
        <v>0</v>
      </c>
      <c r="AW326" s="2">
        <f>Справ!H309</f>
        <v>0</v>
      </c>
      <c r="AX326" s="2">
        <f>Справ!I309</f>
        <v>0</v>
      </c>
    </row>
    <row r="327" spans="43:50" ht="12.75">
      <c r="AQ327" s="2">
        <f>Справ!A310</f>
        <v>0</v>
      </c>
      <c r="AR327" s="2">
        <f>Справ!C310</f>
        <v>0</v>
      </c>
      <c r="AS327" s="2">
        <f>Справ!D310</f>
        <v>0</v>
      </c>
      <c r="AT327" s="2">
        <f>Справ!E310</f>
        <v>0</v>
      </c>
      <c r="AU327" s="2">
        <f>Справ!F310</f>
        <v>0</v>
      </c>
      <c r="AV327" s="2">
        <f>Справ!G310</f>
        <v>0</v>
      </c>
      <c r="AW327" s="2">
        <f>Справ!H310</f>
        <v>0</v>
      </c>
      <c r="AX327" s="2">
        <f>Справ!I310</f>
        <v>0</v>
      </c>
    </row>
    <row r="328" spans="43:50" ht="12.75">
      <c r="AQ328" s="2">
        <f>Справ!A311</f>
        <v>0</v>
      </c>
      <c r="AR328" s="2">
        <f>Справ!C311</f>
        <v>0</v>
      </c>
      <c r="AS328" s="2">
        <f>Справ!D311</f>
        <v>0</v>
      </c>
      <c r="AT328" s="2">
        <f>Справ!E311</f>
        <v>0</v>
      </c>
      <c r="AU328" s="2">
        <f>Справ!F311</f>
        <v>0</v>
      </c>
      <c r="AV328" s="2">
        <f>Справ!G311</f>
        <v>0</v>
      </c>
      <c r="AW328" s="2">
        <f>Справ!H311</f>
        <v>0</v>
      </c>
      <c r="AX328" s="2">
        <f>Справ!I311</f>
        <v>0</v>
      </c>
    </row>
    <row r="329" spans="43:50" ht="12.75">
      <c r="AQ329" s="2">
        <f>Справ!A312</f>
        <v>0</v>
      </c>
      <c r="AR329" s="2">
        <f>Справ!C312</f>
        <v>0</v>
      </c>
      <c r="AS329" s="2">
        <f>Справ!D312</f>
        <v>0</v>
      </c>
      <c r="AT329" s="2">
        <f>Справ!E312</f>
        <v>0</v>
      </c>
      <c r="AU329" s="2">
        <f>Справ!F312</f>
        <v>0</v>
      </c>
      <c r="AV329" s="2">
        <f>Справ!G312</f>
        <v>0</v>
      </c>
      <c r="AW329" s="2">
        <f>Справ!H312</f>
        <v>0</v>
      </c>
      <c r="AX329" s="2">
        <f>Справ!I312</f>
        <v>0</v>
      </c>
    </row>
    <row r="330" spans="43:50" ht="12.75">
      <c r="AQ330" s="2">
        <f>Справ!A313</f>
        <v>0</v>
      </c>
      <c r="AR330" s="2">
        <f>Справ!C313</f>
        <v>0</v>
      </c>
      <c r="AS330" s="2">
        <f>Справ!D313</f>
        <v>0</v>
      </c>
      <c r="AT330" s="2">
        <f>Справ!E313</f>
        <v>0</v>
      </c>
      <c r="AU330" s="2">
        <f>Справ!F313</f>
        <v>0</v>
      </c>
      <c r="AV330" s="2">
        <f>Справ!G313</f>
        <v>0</v>
      </c>
      <c r="AW330" s="2">
        <f>Справ!H313</f>
        <v>0</v>
      </c>
      <c r="AX330" s="2">
        <f>Справ!I313</f>
        <v>0</v>
      </c>
    </row>
    <row r="331" spans="43:50" ht="12.75">
      <c r="AQ331" s="2">
        <f>Справ!A314</f>
        <v>0</v>
      </c>
      <c r="AR331" s="2">
        <f>Справ!C314</f>
        <v>0</v>
      </c>
      <c r="AS331" s="2">
        <f>Справ!D314</f>
        <v>0</v>
      </c>
      <c r="AT331" s="2">
        <f>Справ!E314</f>
        <v>0</v>
      </c>
      <c r="AU331" s="2">
        <f>Справ!F314</f>
        <v>0</v>
      </c>
      <c r="AV331" s="2">
        <f>Справ!G314</f>
        <v>0</v>
      </c>
      <c r="AW331" s="2">
        <f>Справ!H314</f>
        <v>0</v>
      </c>
      <c r="AX331" s="2">
        <f>Справ!I314</f>
        <v>0</v>
      </c>
    </row>
    <row r="332" spans="43:50" ht="12.75">
      <c r="AQ332" s="2">
        <f>Справ!A315</f>
        <v>0</v>
      </c>
      <c r="AR332" s="2">
        <f>Справ!C315</f>
        <v>0</v>
      </c>
      <c r="AS332" s="2">
        <f>Справ!D315</f>
        <v>0</v>
      </c>
      <c r="AT332" s="2">
        <f>Справ!E315</f>
        <v>0</v>
      </c>
      <c r="AU332" s="2">
        <f>Справ!F315</f>
        <v>0</v>
      </c>
      <c r="AV332" s="2">
        <f>Справ!G315</f>
        <v>0</v>
      </c>
      <c r="AW332" s="2">
        <f>Справ!H315</f>
        <v>0</v>
      </c>
      <c r="AX332" s="2">
        <f>Справ!I315</f>
        <v>0</v>
      </c>
    </row>
    <row r="333" spans="43:50" ht="12.75">
      <c r="AQ333" s="2">
        <f>Справ!A316</f>
        <v>0</v>
      </c>
      <c r="AR333" s="2">
        <f>Справ!C316</f>
        <v>0</v>
      </c>
      <c r="AS333" s="2">
        <f>Справ!D316</f>
        <v>0</v>
      </c>
      <c r="AT333" s="2">
        <f>Справ!E316</f>
        <v>0</v>
      </c>
      <c r="AU333" s="2">
        <f>Справ!F316</f>
        <v>0</v>
      </c>
      <c r="AV333" s="2">
        <f>Справ!G316</f>
        <v>0</v>
      </c>
      <c r="AW333" s="2">
        <f>Справ!H316</f>
        <v>0</v>
      </c>
      <c r="AX333" s="2">
        <f>Справ!I316</f>
        <v>0</v>
      </c>
    </row>
    <row r="334" spans="43:50" ht="12.75">
      <c r="AQ334" s="2">
        <f>Справ!A317</f>
        <v>0</v>
      </c>
      <c r="AR334" s="2">
        <f>Справ!C317</f>
        <v>0</v>
      </c>
      <c r="AS334" s="2">
        <f>Справ!D317</f>
        <v>0</v>
      </c>
      <c r="AT334" s="2">
        <f>Справ!E317</f>
        <v>0</v>
      </c>
      <c r="AU334" s="2">
        <f>Справ!F317</f>
        <v>0</v>
      </c>
      <c r="AV334" s="2">
        <f>Справ!G317</f>
        <v>0</v>
      </c>
      <c r="AW334" s="2">
        <f>Справ!H317</f>
        <v>0</v>
      </c>
      <c r="AX334" s="2">
        <f>Справ!I317</f>
        <v>0</v>
      </c>
    </row>
    <row r="335" spans="43:50" ht="12.75">
      <c r="AQ335" s="2">
        <f>Справ!A318</f>
        <v>0</v>
      </c>
      <c r="AR335" s="2">
        <f>Справ!C318</f>
        <v>0</v>
      </c>
      <c r="AS335" s="2">
        <f>Справ!D318</f>
        <v>0</v>
      </c>
      <c r="AT335" s="2">
        <f>Справ!E318</f>
        <v>0</v>
      </c>
      <c r="AU335" s="2">
        <f>Справ!F318</f>
        <v>0</v>
      </c>
      <c r="AV335" s="2">
        <f>Справ!G318</f>
        <v>0</v>
      </c>
      <c r="AW335" s="2">
        <f>Справ!H318</f>
        <v>0</v>
      </c>
      <c r="AX335" s="2">
        <f>Справ!I318</f>
        <v>0</v>
      </c>
    </row>
    <row r="336" spans="43:50" ht="12.75">
      <c r="AQ336" s="2">
        <f>Справ!A319</f>
        <v>0</v>
      </c>
      <c r="AR336" s="2">
        <f>Справ!C319</f>
        <v>0</v>
      </c>
      <c r="AS336" s="2">
        <f>Справ!D319</f>
        <v>0</v>
      </c>
      <c r="AT336" s="2">
        <f>Справ!E319</f>
        <v>0</v>
      </c>
      <c r="AU336" s="2">
        <f>Справ!F319</f>
        <v>0</v>
      </c>
      <c r="AV336" s="2">
        <f>Справ!G319</f>
        <v>0</v>
      </c>
      <c r="AW336" s="2">
        <f>Справ!H319</f>
        <v>0</v>
      </c>
      <c r="AX336" s="2">
        <f>Справ!I319</f>
        <v>0</v>
      </c>
    </row>
    <row r="337" spans="43:50" ht="12.75">
      <c r="AQ337" s="2">
        <f>Справ!A320</f>
        <v>0</v>
      </c>
      <c r="AR337" s="2">
        <f>Справ!C320</f>
        <v>0</v>
      </c>
      <c r="AS337" s="2">
        <f>Справ!D320</f>
        <v>0</v>
      </c>
      <c r="AT337" s="2">
        <f>Справ!E320</f>
        <v>0</v>
      </c>
      <c r="AU337" s="2">
        <f>Справ!F320</f>
        <v>0</v>
      </c>
      <c r="AV337" s="2">
        <f>Справ!G320</f>
        <v>0</v>
      </c>
      <c r="AW337" s="2">
        <f>Справ!H320</f>
        <v>0</v>
      </c>
      <c r="AX337" s="2">
        <f>Справ!I320</f>
        <v>0</v>
      </c>
    </row>
    <row r="338" spans="43:50" ht="12.75">
      <c r="AQ338" s="2">
        <f>Справ!A321</f>
        <v>0</v>
      </c>
      <c r="AR338" s="2">
        <f>Справ!C321</f>
        <v>0</v>
      </c>
      <c r="AS338" s="2">
        <f>Справ!D321</f>
        <v>0</v>
      </c>
      <c r="AT338" s="2">
        <f>Справ!E321</f>
        <v>0</v>
      </c>
      <c r="AU338" s="2">
        <f>Справ!F321</f>
        <v>0</v>
      </c>
      <c r="AV338" s="2">
        <f>Справ!G321</f>
        <v>0</v>
      </c>
      <c r="AW338" s="2">
        <f>Справ!H321</f>
        <v>0</v>
      </c>
      <c r="AX338" s="2">
        <f>Справ!I321</f>
        <v>0</v>
      </c>
    </row>
    <row r="339" spans="43:50" ht="12.75">
      <c r="AQ339" s="2">
        <f>Справ!A322</f>
        <v>0</v>
      </c>
      <c r="AR339" s="2">
        <f>Справ!C322</f>
        <v>0</v>
      </c>
      <c r="AS339" s="2">
        <f>Справ!D322</f>
        <v>0</v>
      </c>
      <c r="AT339" s="2">
        <f>Справ!E322</f>
        <v>0</v>
      </c>
      <c r="AU339" s="2">
        <f>Справ!F322</f>
        <v>0</v>
      </c>
      <c r="AV339" s="2">
        <f>Справ!G322</f>
        <v>0</v>
      </c>
      <c r="AW339" s="2">
        <f>Справ!H322</f>
        <v>0</v>
      </c>
      <c r="AX339" s="2">
        <f>Справ!I322</f>
        <v>0</v>
      </c>
    </row>
    <row r="340" spans="43:50" ht="12.75">
      <c r="AQ340" s="2">
        <f>Справ!A323</f>
        <v>0</v>
      </c>
      <c r="AR340" s="2">
        <f>Справ!C323</f>
        <v>0</v>
      </c>
      <c r="AS340" s="2">
        <f>Справ!D323</f>
        <v>0</v>
      </c>
      <c r="AT340" s="2">
        <f>Справ!E323</f>
        <v>0</v>
      </c>
      <c r="AU340" s="2">
        <f>Справ!F323</f>
        <v>0</v>
      </c>
      <c r="AV340" s="2">
        <f>Справ!G323</f>
        <v>0</v>
      </c>
      <c r="AW340" s="2">
        <f>Справ!H323</f>
        <v>0</v>
      </c>
      <c r="AX340" s="2">
        <f>Справ!I323</f>
        <v>0</v>
      </c>
    </row>
    <row r="341" spans="43:50" ht="12.75">
      <c r="AQ341" s="2">
        <f>Справ!A324</f>
        <v>0</v>
      </c>
      <c r="AR341" s="2">
        <f>Справ!C324</f>
        <v>0</v>
      </c>
      <c r="AS341" s="2">
        <f>Справ!D324</f>
        <v>0</v>
      </c>
      <c r="AT341" s="2">
        <f>Справ!E324</f>
        <v>0</v>
      </c>
      <c r="AU341" s="2">
        <f>Справ!F324</f>
        <v>0</v>
      </c>
      <c r="AV341" s="2">
        <f>Справ!G324</f>
        <v>0</v>
      </c>
      <c r="AW341" s="2">
        <f>Справ!H324</f>
        <v>0</v>
      </c>
      <c r="AX341" s="2">
        <f>Справ!I324</f>
        <v>0</v>
      </c>
    </row>
    <row r="342" spans="43:50" ht="12.75">
      <c r="AQ342" s="2">
        <f>Справ!A325</f>
        <v>0</v>
      </c>
      <c r="AR342" s="2">
        <f>Справ!C325</f>
        <v>0</v>
      </c>
      <c r="AS342" s="2">
        <f>Справ!D325</f>
        <v>0</v>
      </c>
      <c r="AT342" s="2">
        <f>Справ!E325</f>
        <v>0</v>
      </c>
      <c r="AU342" s="2">
        <f>Справ!F325</f>
        <v>0</v>
      </c>
      <c r="AV342" s="2">
        <f>Справ!G325</f>
        <v>0</v>
      </c>
      <c r="AW342" s="2">
        <f>Справ!H325</f>
        <v>0</v>
      </c>
      <c r="AX342" s="2">
        <f>Справ!I325</f>
        <v>0</v>
      </c>
    </row>
    <row r="343" spans="43:50" ht="12.75">
      <c r="AQ343" s="2">
        <f>Справ!A326</f>
        <v>0</v>
      </c>
      <c r="AR343" s="2">
        <f>Справ!C326</f>
        <v>0</v>
      </c>
      <c r="AS343" s="2">
        <f>Справ!D326</f>
        <v>0</v>
      </c>
      <c r="AT343" s="2">
        <f>Справ!E326</f>
        <v>0</v>
      </c>
      <c r="AU343" s="2">
        <f>Справ!F326</f>
        <v>0</v>
      </c>
      <c r="AV343" s="2">
        <f>Справ!G326</f>
        <v>0</v>
      </c>
      <c r="AW343" s="2">
        <f>Справ!H326</f>
        <v>0</v>
      </c>
      <c r="AX343" s="2">
        <f>Справ!I326</f>
        <v>0</v>
      </c>
    </row>
    <row r="344" spans="43:50" ht="12.75">
      <c r="AQ344" s="2">
        <f>Справ!A327</f>
        <v>0</v>
      </c>
      <c r="AR344" s="2">
        <f>Справ!C327</f>
        <v>0</v>
      </c>
      <c r="AS344" s="2">
        <f>Справ!D327</f>
        <v>0</v>
      </c>
      <c r="AT344" s="2">
        <f>Справ!E327</f>
        <v>0</v>
      </c>
      <c r="AU344" s="2">
        <f>Справ!F327</f>
        <v>0</v>
      </c>
      <c r="AV344" s="2">
        <f>Справ!G327</f>
        <v>0</v>
      </c>
      <c r="AW344" s="2">
        <f>Справ!H327</f>
        <v>0</v>
      </c>
      <c r="AX344" s="2">
        <f>Справ!I327</f>
        <v>0</v>
      </c>
    </row>
    <row r="345" spans="43:50" ht="12.75">
      <c r="AQ345" s="2">
        <f>Справ!A328</f>
        <v>0</v>
      </c>
      <c r="AR345" s="2">
        <f>Справ!C328</f>
        <v>0</v>
      </c>
      <c r="AS345" s="2">
        <f>Справ!D328</f>
        <v>0</v>
      </c>
      <c r="AT345" s="2">
        <f>Справ!E328</f>
        <v>0</v>
      </c>
      <c r="AU345" s="2">
        <f>Справ!F328</f>
        <v>0</v>
      </c>
      <c r="AV345" s="2">
        <f>Справ!G328</f>
        <v>0</v>
      </c>
      <c r="AW345" s="2">
        <f>Справ!H328</f>
        <v>0</v>
      </c>
      <c r="AX345" s="2">
        <f>Справ!I328</f>
        <v>0</v>
      </c>
    </row>
    <row r="346" spans="43:50" ht="12.75">
      <c r="AQ346" s="2">
        <f>Справ!A329</f>
        <v>0</v>
      </c>
      <c r="AR346" s="2">
        <f>Справ!C329</f>
        <v>0</v>
      </c>
      <c r="AS346" s="2">
        <f>Справ!D329</f>
        <v>0</v>
      </c>
      <c r="AT346" s="2">
        <f>Справ!E329</f>
        <v>0</v>
      </c>
      <c r="AU346" s="2">
        <f>Справ!F329</f>
        <v>0</v>
      </c>
      <c r="AV346" s="2">
        <f>Справ!G329</f>
        <v>0</v>
      </c>
      <c r="AW346" s="2">
        <f>Справ!H329</f>
        <v>0</v>
      </c>
      <c r="AX346" s="2">
        <f>Справ!I329</f>
        <v>0</v>
      </c>
    </row>
    <row r="347" spans="43:50" ht="12.75">
      <c r="AQ347" s="2">
        <f>Справ!A330</f>
        <v>0</v>
      </c>
      <c r="AR347" s="2">
        <f>Справ!C330</f>
        <v>0</v>
      </c>
      <c r="AS347" s="2">
        <f>Справ!D330</f>
        <v>0</v>
      </c>
      <c r="AT347" s="2">
        <f>Справ!E330</f>
        <v>0</v>
      </c>
      <c r="AU347" s="2">
        <f>Справ!F330</f>
        <v>0</v>
      </c>
      <c r="AV347" s="2">
        <f>Справ!G330</f>
        <v>0</v>
      </c>
      <c r="AW347" s="2">
        <f>Справ!H330</f>
        <v>0</v>
      </c>
      <c r="AX347" s="2">
        <f>Справ!I330</f>
        <v>0</v>
      </c>
    </row>
    <row r="348" spans="43:50" ht="12.75">
      <c r="AQ348" s="2">
        <f>Справ!A331</f>
        <v>0</v>
      </c>
      <c r="AR348" s="2">
        <f>Справ!C331</f>
        <v>0</v>
      </c>
      <c r="AS348" s="2">
        <f>Справ!D331</f>
        <v>0</v>
      </c>
      <c r="AT348" s="2">
        <f>Справ!E331</f>
        <v>0</v>
      </c>
      <c r="AU348" s="2">
        <f>Справ!F331</f>
        <v>0</v>
      </c>
      <c r="AV348" s="2">
        <f>Справ!G331</f>
        <v>0</v>
      </c>
      <c r="AW348" s="2">
        <f>Справ!H331</f>
        <v>0</v>
      </c>
      <c r="AX348" s="2">
        <f>Справ!I331</f>
        <v>0</v>
      </c>
    </row>
    <row r="349" spans="43:50" ht="12.75">
      <c r="AQ349" s="2">
        <f>Справ!A332</f>
        <v>0</v>
      </c>
      <c r="AR349" s="2">
        <f>Справ!C332</f>
        <v>0</v>
      </c>
      <c r="AS349" s="2">
        <f>Справ!D332</f>
        <v>0</v>
      </c>
      <c r="AT349" s="2">
        <f>Справ!E332</f>
        <v>0</v>
      </c>
      <c r="AU349" s="2">
        <f>Справ!F332</f>
        <v>0</v>
      </c>
      <c r="AV349" s="2">
        <f>Справ!G332</f>
        <v>0</v>
      </c>
      <c r="AW349" s="2">
        <f>Справ!H332</f>
        <v>0</v>
      </c>
      <c r="AX349" s="2">
        <f>Справ!I332</f>
        <v>0</v>
      </c>
    </row>
    <row r="350" spans="43:50" ht="12.75">
      <c r="AQ350" s="2">
        <f>Справ!A333</f>
        <v>0</v>
      </c>
      <c r="AR350" s="2">
        <f>Справ!C333</f>
        <v>0</v>
      </c>
      <c r="AS350" s="2">
        <f>Справ!D333</f>
        <v>0</v>
      </c>
      <c r="AT350" s="2">
        <f>Справ!E333</f>
        <v>0</v>
      </c>
      <c r="AU350" s="2">
        <f>Справ!F333</f>
        <v>0</v>
      </c>
      <c r="AV350" s="2">
        <f>Справ!G333</f>
        <v>0</v>
      </c>
      <c r="AW350" s="2">
        <f>Справ!H333</f>
        <v>0</v>
      </c>
      <c r="AX350" s="2">
        <f>Справ!I333</f>
        <v>0</v>
      </c>
    </row>
    <row r="351" spans="43:50" ht="12.75">
      <c r="AQ351" s="2">
        <f>Справ!A334</f>
        <v>0</v>
      </c>
      <c r="AR351" s="2">
        <f>Справ!C334</f>
        <v>0</v>
      </c>
      <c r="AS351" s="2">
        <f>Справ!D334</f>
        <v>0</v>
      </c>
      <c r="AT351" s="2">
        <f>Справ!E334</f>
        <v>0</v>
      </c>
      <c r="AU351" s="2">
        <f>Справ!F334</f>
        <v>0</v>
      </c>
      <c r="AV351" s="2">
        <f>Справ!G334</f>
        <v>0</v>
      </c>
      <c r="AW351" s="2">
        <f>Справ!H334</f>
        <v>0</v>
      </c>
      <c r="AX351" s="2">
        <f>Справ!I334</f>
        <v>0</v>
      </c>
    </row>
    <row r="352" spans="43:50" ht="12.75">
      <c r="AQ352" s="2">
        <f>Справ!A335</f>
        <v>0</v>
      </c>
      <c r="AR352" s="2">
        <f>Справ!C335</f>
        <v>0</v>
      </c>
      <c r="AS352" s="2">
        <f>Справ!D335</f>
        <v>0</v>
      </c>
      <c r="AT352" s="2">
        <f>Справ!E335</f>
        <v>0</v>
      </c>
      <c r="AU352" s="2">
        <f>Справ!F335</f>
        <v>0</v>
      </c>
      <c r="AV352" s="2">
        <f>Справ!G335</f>
        <v>0</v>
      </c>
      <c r="AW352" s="2">
        <f>Справ!H335</f>
        <v>0</v>
      </c>
      <c r="AX352" s="2">
        <f>Справ!I335</f>
        <v>0</v>
      </c>
    </row>
    <row r="353" spans="43:50" ht="12.75">
      <c r="AQ353" s="2">
        <f>Справ!A336</f>
        <v>0</v>
      </c>
      <c r="AR353" s="2">
        <f>Справ!C336</f>
        <v>0</v>
      </c>
      <c r="AS353" s="2">
        <f>Справ!D336</f>
        <v>0</v>
      </c>
      <c r="AT353" s="2">
        <f>Справ!E336</f>
        <v>0</v>
      </c>
      <c r="AU353" s="2">
        <f>Справ!F336</f>
        <v>0</v>
      </c>
      <c r="AV353" s="2">
        <f>Справ!G336</f>
        <v>0</v>
      </c>
      <c r="AW353" s="2">
        <f>Справ!H336</f>
        <v>0</v>
      </c>
      <c r="AX353" s="2">
        <f>Справ!I336</f>
        <v>0</v>
      </c>
    </row>
    <row r="354" spans="43:50" ht="12.75">
      <c r="AQ354" s="2">
        <f>Справ!A337</f>
        <v>0</v>
      </c>
      <c r="AR354" s="2">
        <f>Справ!C337</f>
        <v>0</v>
      </c>
      <c r="AS354" s="2">
        <f>Справ!D337</f>
        <v>0</v>
      </c>
      <c r="AT354" s="2">
        <f>Справ!E337</f>
        <v>0</v>
      </c>
      <c r="AU354" s="2">
        <f>Справ!F337</f>
        <v>0</v>
      </c>
      <c r="AV354" s="2">
        <f>Справ!G337</f>
        <v>0</v>
      </c>
      <c r="AW354" s="2">
        <f>Справ!H337</f>
        <v>0</v>
      </c>
      <c r="AX354" s="2">
        <f>Справ!I337</f>
        <v>0</v>
      </c>
    </row>
    <row r="355" spans="43:50" ht="12.75">
      <c r="AQ355" s="2">
        <f>Справ!A338</f>
        <v>0</v>
      </c>
      <c r="AR355" s="2">
        <f>Справ!C338</f>
        <v>0</v>
      </c>
      <c r="AS355" s="2">
        <f>Справ!D338</f>
        <v>0</v>
      </c>
      <c r="AT355" s="2">
        <f>Справ!E338</f>
        <v>0</v>
      </c>
      <c r="AU355" s="2">
        <f>Справ!F338</f>
        <v>0</v>
      </c>
      <c r="AV355" s="2">
        <f>Справ!G338</f>
        <v>0</v>
      </c>
      <c r="AW355" s="2">
        <f>Справ!H338</f>
        <v>0</v>
      </c>
      <c r="AX355" s="2">
        <f>Справ!I338</f>
        <v>0</v>
      </c>
    </row>
    <row r="356" spans="43:50" ht="12.75">
      <c r="AQ356" s="2">
        <f>Справ!A339</f>
        <v>0</v>
      </c>
      <c r="AR356" s="2">
        <f>Справ!C339</f>
        <v>0</v>
      </c>
      <c r="AS356" s="2">
        <f>Справ!D339</f>
        <v>0</v>
      </c>
      <c r="AT356" s="2">
        <f>Справ!E339</f>
        <v>0</v>
      </c>
      <c r="AU356" s="2">
        <f>Справ!F339</f>
        <v>0</v>
      </c>
      <c r="AV356" s="2">
        <f>Справ!G339</f>
        <v>0</v>
      </c>
      <c r="AW356" s="2">
        <f>Справ!H339</f>
        <v>0</v>
      </c>
      <c r="AX356" s="2">
        <f>Справ!I339</f>
        <v>0</v>
      </c>
    </row>
    <row r="357" spans="43:50" ht="12.75">
      <c r="AQ357" s="2">
        <f>Справ!A340</f>
        <v>0</v>
      </c>
      <c r="AR357" s="2">
        <f>Справ!C340</f>
        <v>0</v>
      </c>
      <c r="AS357" s="2">
        <f>Справ!D340</f>
        <v>0</v>
      </c>
      <c r="AT357" s="2">
        <f>Справ!E340</f>
        <v>0</v>
      </c>
      <c r="AU357" s="2">
        <f>Справ!F340</f>
        <v>0</v>
      </c>
      <c r="AV357" s="2">
        <f>Справ!G340</f>
        <v>0</v>
      </c>
      <c r="AW357" s="2">
        <f>Справ!H340</f>
        <v>0</v>
      </c>
      <c r="AX357" s="2">
        <f>Справ!I340</f>
        <v>0</v>
      </c>
    </row>
    <row r="358" spans="43:50" ht="12.75">
      <c r="AQ358" s="2">
        <f>Справ!A341</f>
        <v>0</v>
      </c>
      <c r="AR358" s="2">
        <f>Справ!C341</f>
        <v>0</v>
      </c>
      <c r="AS358" s="2">
        <f>Справ!D341</f>
        <v>0</v>
      </c>
      <c r="AT358" s="2">
        <f>Справ!E341</f>
        <v>0</v>
      </c>
      <c r="AU358" s="2">
        <f>Справ!F341</f>
        <v>0</v>
      </c>
      <c r="AV358" s="2">
        <f>Справ!G341</f>
        <v>0</v>
      </c>
      <c r="AW358" s="2">
        <f>Справ!H341</f>
        <v>0</v>
      </c>
      <c r="AX358" s="2">
        <f>Справ!I341</f>
        <v>0</v>
      </c>
    </row>
    <row r="359" spans="43:50" ht="12.75">
      <c r="AQ359" s="2">
        <f>Справ!A342</f>
        <v>0</v>
      </c>
      <c r="AR359" s="2">
        <f>Справ!C342</f>
        <v>0</v>
      </c>
      <c r="AS359" s="2">
        <f>Справ!D342</f>
        <v>0</v>
      </c>
      <c r="AT359" s="2">
        <f>Справ!E342</f>
        <v>0</v>
      </c>
      <c r="AU359" s="2">
        <f>Справ!F342</f>
        <v>0</v>
      </c>
      <c r="AV359" s="2">
        <f>Справ!G342</f>
        <v>0</v>
      </c>
      <c r="AW359" s="2">
        <f>Справ!H342</f>
        <v>0</v>
      </c>
      <c r="AX359" s="2">
        <f>Справ!I342</f>
        <v>0</v>
      </c>
    </row>
    <row r="360" spans="43:50" ht="12.75">
      <c r="AQ360" s="2">
        <f>Справ!A343</f>
        <v>0</v>
      </c>
      <c r="AR360" s="2">
        <f>Справ!C343</f>
        <v>0</v>
      </c>
      <c r="AS360" s="2">
        <f>Справ!D343</f>
        <v>0</v>
      </c>
      <c r="AT360" s="2">
        <f>Справ!E343</f>
        <v>0</v>
      </c>
      <c r="AU360" s="2">
        <f>Справ!F343</f>
        <v>0</v>
      </c>
      <c r="AV360" s="2">
        <f>Справ!G343</f>
        <v>0</v>
      </c>
      <c r="AW360" s="2">
        <f>Справ!H343</f>
        <v>0</v>
      </c>
      <c r="AX360" s="2">
        <f>Справ!I343</f>
        <v>0</v>
      </c>
    </row>
    <row r="361" spans="43:50" ht="12.75">
      <c r="AQ361" s="2">
        <f>Справ!A344</f>
        <v>0</v>
      </c>
      <c r="AR361" s="2">
        <f>Справ!C344</f>
        <v>0</v>
      </c>
      <c r="AS361" s="2">
        <f>Справ!D344</f>
        <v>0</v>
      </c>
      <c r="AT361" s="2">
        <f>Справ!E344</f>
        <v>0</v>
      </c>
      <c r="AU361" s="2">
        <f>Справ!F344</f>
        <v>0</v>
      </c>
      <c r="AV361" s="2">
        <f>Справ!G344</f>
        <v>0</v>
      </c>
      <c r="AW361" s="2">
        <f>Справ!H344</f>
        <v>0</v>
      </c>
      <c r="AX361" s="2">
        <f>Справ!I344</f>
        <v>0</v>
      </c>
    </row>
    <row r="362" spans="43:50" ht="12.75">
      <c r="AQ362" s="2">
        <f>Справ!A345</f>
        <v>0</v>
      </c>
      <c r="AR362" s="2">
        <f>Справ!C345</f>
        <v>0</v>
      </c>
      <c r="AS362" s="2">
        <f>Справ!D345</f>
        <v>0</v>
      </c>
      <c r="AT362" s="2">
        <f>Справ!E345</f>
        <v>0</v>
      </c>
      <c r="AU362" s="2">
        <f>Справ!F345</f>
        <v>0</v>
      </c>
      <c r="AV362" s="2">
        <f>Справ!G345</f>
        <v>0</v>
      </c>
      <c r="AW362" s="2">
        <f>Справ!H345</f>
        <v>0</v>
      </c>
      <c r="AX362" s="2">
        <f>Справ!I345</f>
        <v>0</v>
      </c>
    </row>
    <row r="363" spans="43:50" ht="12.75">
      <c r="AQ363" s="2">
        <f>Справ!A346</f>
        <v>0</v>
      </c>
      <c r="AR363" s="2">
        <f>Справ!C346</f>
        <v>0</v>
      </c>
      <c r="AS363" s="2">
        <f>Справ!D346</f>
        <v>0</v>
      </c>
      <c r="AT363" s="2">
        <f>Справ!E346</f>
        <v>0</v>
      </c>
      <c r="AU363" s="2">
        <f>Справ!F346</f>
        <v>0</v>
      </c>
      <c r="AV363" s="2">
        <f>Справ!G346</f>
        <v>0</v>
      </c>
      <c r="AW363" s="2">
        <f>Справ!H346</f>
        <v>0</v>
      </c>
      <c r="AX363" s="2">
        <f>Справ!I346</f>
        <v>0</v>
      </c>
    </row>
    <row r="364" spans="43:50" ht="12.75">
      <c r="AQ364" s="2">
        <f>Справ!A347</f>
        <v>0</v>
      </c>
      <c r="AR364" s="2">
        <f>Справ!C347</f>
        <v>0</v>
      </c>
      <c r="AS364" s="2">
        <f>Справ!D347</f>
        <v>0</v>
      </c>
      <c r="AT364" s="2">
        <f>Справ!E347</f>
        <v>0</v>
      </c>
      <c r="AU364" s="2">
        <f>Справ!F347</f>
        <v>0</v>
      </c>
      <c r="AV364" s="2">
        <f>Справ!G347</f>
        <v>0</v>
      </c>
      <c r="AW364" s="2">
        <f>Справ!H347</f>
        <v>0</v>
      </c>
      <c r="AX364" s="2">
        <f>Справ!I347</f>
        <v>0</v>
      </c>
    </row>
    <row r="365" spans="43:50" ht="12.75">
      <c r="AQ365" s="2">
        <f>Справ!A348</f>
        <v>0</v>
      </c>
      <c r="AR365" s="2">
        <f>Справ!C348</f>
        <v>0</v>
      </c>
      <c r="AS365" s="2">
        <f>Справ!D348</f>
        <v>0</v>
      </c>
      <c r="AT365" s="2">
        <f>Справ!E348</f>
        <v>0</v>
      </c>
      <c r="AU365" s="2">
        <f>Справ!F348</f>
        <v>0</v>
      </c>
      <c r="AV365" s="2">
        <f>Справ!G348</f>
        <v>0</v>
      </c>
      <c r="AW365" s="2">
        <f>Справ!H348</f>
        <v>0</v>
      </c>
      <c r="AX365" s="2">
        <f>Справ!I348</f>
        <v>0</v>
      </c>
    </row>
    <row r="366" spans="43:50" ht="12.75">
      <c r="AQ366" s="2">
        <f>Справ!A349</f>
        <v>0</v>
      </c>
      <c r="AR366" s="2">
        <f>Справ!C349</f>
        <v>0</v>
      </c>
      <c r="AS366" s="2">
        <f>Справ!D349</f>
        <v>0</v>
      </c>
      <c r="AT366" s="2">
        <f>Справ!E349</f>
        <v>0</v>
      </c>
      <c r="AU366" s="2">
        <f>Справ!F349</f>
        <v>0</v>
      </c>
      <c r="AV366" s="2">
        <f>Справ!G349</f>
        <v>0</v>
      </c>
      <c r="AW366" s="2">
        <f>Справ!H349</f>
        <v>0</v>
      </c>
      <c r="AX366" s="2">
        <f>Справ!I349</f>
        <v>0</v>
      </c>
    </row>
    <row r="367" spans="43:50" ht="12.75">
      <c r="AQ367" s="2">
        <f>Справ!A350</f>
        <v>0</v>
      </c>
      <c r="AR367" s="2">
        <f>Справ!C350</f>
        <v>0</v>
      </c>
      <c r="AS367" s="2">
        <f>Справ!D350</f>
        <v>0</v>
      </c>
      <c r="AT367" s="2">
        <f>Справ!E350</f>
        <v>0</v>
      </c>
      <c r="AU367" s="2">
        <f>Справ!F350</f>
        <v>0</v>
      </c>
      <c r="AV367" s="2">
        <f>Справ!G350</f>
        <v>0</v>
      </c>
      <c r="AW367" s="2">
        <f>Справ!H350</f>
        <v>0</v>
      </c>
      <c r="AX367" s="2">
        <f>Справ!I350</f>
        <v>0</v>
      </c>
    </row>
    <row r="368" spans="43:50" ht="12.75">
      <c r="AQ368" s="2">
        <f>Справ!A351</f>
        <v>0</v>
      </c>
      <c r="AR368" s="2">
        <f>Справ!C351</f>
        <v>0</v>
      </c>
      <c r="AS368" s="2">
        <f>Справ!D351</f>
        <v>0</v>
      </c>
      <c r="AT368" s="2">
        <f>Справ!E351</f>
        <v>0</v>
      </c>
      <c r="AU368" s="2">
        <f>Справ!F351</f>
        <v>0</v>
      </c>
      <c r="AV368" s="2">
        <f>Справ!G351</f>
        <v>0</v>
      </c>
      <c r="AW368" s="2">
        <f>Справ!H351</f>
        <v>0</v>
      </c>
      <c r="AX368" s="2">
        <f>Справ!I351</f>
        <v>0</v>
      </c>
    </row>
    <row r="369" spans="43:50" ht="12.75">
      <c r="AQ369" s="2">
        <f>Справ!A352</f>
        <v>0</v>
      </c>
      <c r="AR369" s="2">
        <f>Справ!C352</f>
        <v>0</v>
      </c>
      <c r="AS369" s="2">
        <f>Справ!D352</f>
        <v>0</v>
      </c>
      <c r="AT369" s="2">
        <f>Справ!E352</f>
        <v>0</v>
      </c>
      <c r="AU369" s="2">
        <f>Справ!F352</f>
        <v>0</v>
      </c>
      <c r="AV369" s="2">
        <f>Справ!G352</f>
        <v>0</v>
      </c>
      <c r="AW369" s="2">
        <f>Справ!H352</f>
        <v>0</v>
      </c>
      <c r="AX369" s="2">
        <f>Справ!I352</f>
        <v>0</v>
      </c>
    </row>
    <row r="370" spans="43:50" ht="12.75">
      <c r="AQ370" s="2">
        <f>Справ!A353</f>
        <v>0</v>
      </c>
      <c r="AR370" s="2">
        <f>Справ!C353</f>
        <v>0</v>
      </c>
      <c r="AS370" s="2">
        <f>Справ!D353</f>
        <v>0</v>
      </c>
      <c r="AT370" s="2">
        <f>Справ!E353</f>
        <v>0</v>
      </c>
      <c r="AU370" s="2">
        <f>Справ!F353</f>
        <v>0</v>
      </c>
      <c r="AV370" s="2">
        <f>Справ!G353</f>
        <v>0</v>
      </c>
      <c r="AW370" s="2">
        <f>Справ!H353</f>
        <v>0</v>
      </c>
      <c r="AX370" s="2">
        <f>Справ!I353</f>
        <v>0</v>
      </c>
    </row>
    <row r="371" spans="43:50" ht="12.75">
      <c r="AQ371" s="2">
        <f>Справ!A354</f>
        <v>0</v>
      </c>
      <c r="AR371" s="2">
        <f>Справ!C354</f>
        <v>0</v>
      </c>
      <c r="AS371" s="2">
        <f>Справ!D354</f>
        <v>0</v>
      </c>
      <c r="AT371" s="2">
        <f>Справ!E354</f>
        <v>0</v>
      </c>
      <c r="AU371" s="2">
        <f>Справ!F354</f>
        <v>0</v>
      </c>
      <c r="AV371" s="2">
        <f>Справ!G354</f>
        <v>0</v>
      </c>
      <c r="AW371" s="2">
        <f>Справ!H354</f>
        <v>0</v>
      </c>
      <c r="AX371" s="2">
        <f>Справ!I354</f>
        <v>0</v>
      </c>
    </row>
    <row r="372" spans="43:50" ht="12.75">
      <c r="AQ372" s="2">
        <f>Справ!A355</f>
        <v>0</v>
      </c>
      <c r="AR372" s="2">
        <f>Справ!C355</f>
        <v>0</v>
      </c>
      <c r="AS372" s="2">
        <f>Справ!D355</f>
        <v>0</v>
      </c>
      <c r="AT372" s="2">
        <f>Справ!E355</f>
        <v>0</v>
      </c>
      <c r="AU372" s="2">
        <f>Справ!F355</f>
        <v>0</v>
      </c>
      <c r="AV372" s="2">
        <f>Справ!G355</f>
        <v>0</v>
      </c>
      <c r="AW372" s="2">
        <f>Справ!H355</f>
        <v>0</v>
      </c>
      <c r="AX372" s="2">
        <f>Справ!I355</f>
        <v>0</v>
      </c>
    </row>
    <row r="373" spans="43:50" ht="12.75">
      <c r="AQ373" s="2">
        <f>Справ!A356</f>
        <v>0</v>
      </c>
      <c r="AR373" s="2">
        <f>Справ!C356</f>
        <v>0</v>
      </c>
      <c r="AS373" s="2">
        <f>Справ!D356</f>
        <v>0</v>
      </c>
      <c r="AT373" s="2">
        <f>Справ!E356</f>
        <v>0</v>
      </c>
      <c r="AU373" s="2">
        <f>Справ!F356</f>
        <v>0</v>
      </c>
      <c r="AV373" s="2">
        <f>Справ!G356</f>
        <v>0</v>
      </c>
      <c r="AW373" s="2">
        <f>Справ!H356</f>
        <v>0</v>
      </c>
      <c r="AX373" s="2">
        <f>Справ!I356</f>
        <v>0</v>
      </c>
    </row>
    <row r="374" spans="43:50" ht="12.75">
      <c r="AQ374" s="2">
        <f>Справ!A357</f>
        <v>0</v>
      </c>
      <c r="AR374" s="2">
        <f>Справ!C357</f>
        <v>0</v>
      </c>
      <c r="AS374" s="2">
        <f>Справ!D357</f>
        <v>0</v>
      </c>
      <c r="AT374" s="2">
        <f>Справ!E357</f>
        <v>0</v>
      </c>
      <c r="AU374" s="2">
        <f>Справ!F357</f>
        <v>0</v>
      </c>
      <c r="AV374" s="2">
        <f>Справ!G357</f>
        <v>0</v>
      </c>
      <c r="AW374" s="2">
        <f>Справ!H357</f>
        <v>0</v>
      </c>
      <c r="AX374" s="2">
        <f>Справ!I357</f>
        <v>0</v>
      </c>
    </row>
    <row r="375" spans="43:50" ht="12.75">
      <c r="AQ375" s="2">
        <f>Справ!A358</f>
        <v>0</v>
      </c>
      <c r="AR375" s="2">
        <f>Справ!C358</f>
        <v>0</v>
      </c>
      <c r="AS375" s="2">
        <f>Справ!D358</f>
        <v>0</v>
      </c>
      <c r="AT375" s="2">
        <f>Справ!E358</f>
        <v>0</v>
      </c>
      <c r="AU375" s="2">
        <f>Справ!F358</f>
        <v>0</v>
      </c>
      <c r="AV375" s="2">
        <f>Справ!G358</f>
        <v>0</v>
      </c>
      <c r="AW375" s="2">
        <f>Справ!H358</f>
        <v>0</v>
      </c>
      <c r="AX375" s="2">
        <f>Справ!I358</f>
        <v>0</v>
      </c>
    </row>
    <row r="376" spans="43:50" ht="12.75">
      <c r="AQ376" s="2">
        <f>Справ!A359</f>
        <v>0</v>
      </c>
      <c r="AR376" s="2">
        <f>Справ!C359</f>
        <v>0</v>
      </c>
      <c r="AS376" s="2">
        <f>Справ!D359</f>
        <v>0</v>
      </c>
      <c r="AT376" s="2">
        <f>Справ!E359</f>
        <v>0</v>
      </c>
      <c r="AU376" s="2">
        <f>Справ!F359</f>
        <v>0</v>
      </c>
      <c r="AV376" s="2">
        <f>Справ!G359</f>
        <v>0</v>
      </c>
      <c r="AW376" s="2">
        <f>Справ!H359</f>
        <v>0</v>
      </c>
      <c r="AX376" s="2">
        <f>Справ!I359</f>
        <v>0</v>
      </c>
    </row>
    <row r="377" spans="43:50" ht="12.75">
      <c r="AQ377" s="2">
        <f>Справ!A360</f>
        <v>0</v>
      </c>
      <c r="AR377" s="2">
        <f>Справ!C360</f>
        <v>0</v>
      </c>
      <c r="AS377" s="2">
        <f>Справ!D360</f>
        <v>0</v>
      </c>
      <c r="AT377" s="2">
        <f>Справ!E360</f>
        <v>0</v>
      </c>
      <c r="AU377" s="2">
        <f>Справ!F360</f>
        <v>0</v>
      </c>
      <c r="AV377" s="2">
        <f>Справ!G360</f>
        <v>0</v>
      </c>
      <c r="AW377" s="2">
        <f>Справ!H360</f>
        <v>0</v>
      </c>
      <c r="AX377" s="2">
        <f>Справ!I360</f>
        <v>0</v>
      </c>
    </row>
    <row r="378" spans="43:50" ht="12.75">
      <c r="AQ378" s="2">
        <f>Справ!A361</f>
        <v>0</v>
      </c>
      <c r="AR378" s="2">
        <f>Справ!C361</f>
        <v>0</v>
      </c>
      <c r="AS378" s="2">
        <f>Справ!D361</f>
        <v>0</v>
      </c>
      <c r="AT378" s="2">
        <f>Справ!E361</f>
        <v>0</v>
      </c>
      <c r="AU378" s="2">
        <f>Справ!F361</f>
        <v>0</v>
      </c>
      <c r="AV378" s="2">
        <f>Справ!G361</f>
        <v>0</v>
      </c>
      <c r="AW378" s="2">
        <f>Справ!H361</f>
        <v>0</v>
      </c>
      <c r="AX378" s="2">
        <f>Справ!I361</f>
        <v>0</v>
      </c>
    </row>
    <row r="379" spans="43:50" ht="12.75">
      <c r="AQ379" s="2">
        <f>Справ!A362</f>
        <v>0</v>
      </c>
      <c r="AR379" s="2">
        <f>Справ!C362</f>
        <v>0</v>
      </c>
      <c r="AS379" s="2">
        <f>Справ!D362</f>
        <v>0</v>
      </c>
      <c r="AT379" s="2">
        <f>Справ!E362</f>
        <v>0</v>
      </c>
      <c r="AU379" s="2">
        <f>Справ!F362</f>
        <v>0</v>
      </c>
      <c r="AV379" s="2">
        <f>Справ!G362</f>
        <v>0</v>
      </c>
      <c r="AW379" s="2">
        <f>Справ!H362</f>
        <v>0</v>
      </c>
      <c r="AX379" s="2">
        <f>Справ!I362</f>
        <v>0</v>
      </c>
    </row>
    <row r="380" spans="43:50" ht="12.75">
      <c r="AQ380" s="2">
        <f>Справ!A363</f>
        <v>0</v>
      </c>
      <c r="AR380" s="2">
        <f>Справ!C363</f>
        <v>0</v>
      </c>
      <c r="AS380" s="2">
        <f>Справ!D363</f>
        <v>0</v>
      </c>
      <c r="AT380" s="2">
        <f>Справ!E363</f>
        <v>0</v>
      </c>
      <c r="AU380" s="2">
        <f>Справ!F363</f>
        <v>0</v>
      </c>
      <c r="AV380" s="2">
        <f>Справ!G363</f>
        <v>0</v>
      </c>
      <c r="AW380" s="2">
        <f>Справ!H363</f>
        <v>0</v>
      </c>
      <c r="AX380" s="2">
        <f>Справ!I363</f>
        <v>0</v>
      </c>
    </row>
    <row r="381" spans="43:50" ht="12.75">
      <c r="AQ381" s="2">
        <f>Справ!A364</f>
        <v>0</v>
      </c>
      <c r="AR381" s="2">
        <f>Справ!C364</f>
        <v>0</v>
      </c>
      <c r="AS381" s="2">
        <f>Справ!D364</f>
        <v>0</v>
      </c>
      <c r="AT381" s="2">
        <f>Справ!E364</f>
        <v>0</v>
      </c>
      <c r="AU381" s="2">
        <f>Справ!F364</f>
        <v>0</v>
      </c>
      <c r="AV381" s="2">
        <f>Справ!G364</f>
        <v>0</v>
      </c>
      <c r="AW381" s="2">
        <f>Справ!H364</f>
        <v>0</v>
      </c>
      <c r="AX381" s="2">
        <f>Справ!I364</f>
        <v>0</v>
      </c>
    </row>
    <row r="382" spans="43:50" ht="12.75">
      <c r="AQ382" s="2">
        <f>Справ!A365</f>
        <v>0</v>
      </c>
      <c r="AR382" s="2">
        <f>Справ!C365</f>
        <v>0</v>
      </c>
      <c r="AS382" s="2">
        <f>Справ!D365</f>
        <v>0</v>
      </c>
      <c r="AT382" s="2">
        <f>Справ!E365</f>
        <v>0</v>
      </c>
      <c r="AU382" s="2">
        <f>Справ!F365</f>
        <v>0</v>
      </c>
      <c r="AV382" s="2">
        <f>Справ!G365</f>
        <v>0</v>
      </c>
      <c r="AW382" s="2">
        <f>Справ!H365</f>
        <v>0</v>
      </c>
      <c r="AX382" s="2">
        <f>Справ!I365</f>
        <v>0</v>
      </c>
    </row>
    <row r="383" spans="43:50" ht="12.75">
      <c r="AQ383" s="2">
        <f>Справ!A366</f>
        <v>0</v>
      </c>
      <c r="AR383" s="2">
        <f>Справ!C366</f>
        <v>0</v>
      </c>
      <c r="AS383" s="2">
        <f>Справ!D366</f>
        <v>0</v>
      </c>
      <c r="AT383" s="2">
        <f>Справ!E366</f>
        <v>0</v>
      </c>
      <c r="AU383" s="2">
        <f>Справ!F366</f>
        <v>0</v>
      </c>
      <c r="AV383" s="2">
        <f>Справ!G366</f>
        <v>0</v>
      </c>
      <c r="AW383" s="2">
        <f>Справ!H366</f>
        <v>0</v>
      </c>
      <c r="AX383" s="2">
        <f>Справ!I366</f>
        <v>0</v>
      </c>
    </row>
    <row r="384" spans="43:50" ht="12.75">
      <c r="AQ384" s="2">
        <f>Справ!A367</f>
        <v>0</v>
      </c>
      <c r="AR384" s="2">
        <f>Справ!C367</f>
        <v>0</v>
      </c>
      <c r="AS384" s="2">
        <f>Справ!D367</f>
        <v>0</v>
      </c>
      <c r="AT384" s="2">
        <f>Справ!E367</f>
        <v>0</v>
      </c>
      <c r="AU384" s="2">
        <f>Справ!F367</f>
        <v>0</v>
      </c>
      <c r="AV384" s="2">
        <f>Справ!G367</f>
        <v>0</v>
      </c>
      <c r="AW384" s="2">
        <f>Справ!H367</f>
        <v>0</v>
      </c>
      <c r="AX384" s="2">
        <f>Справ!I367</f>
        <v>0</v>
      </c>
    </row>
    <row r="385" spans="43:50" ht="12.75">
      <c r="AQ385" s="2">
        <f>Справ!A368</f>
        <v>0</v>
      </c>
      <c r="AR385" s="2">
        <f>Справ!C368</f>
        <v>0</v>
      </c>
      <c r="AS385" s="2">
        <f>Справ!D368</f>
        <v>0</v>
      </c>
      <c r="AT385" s="2">
        <f>Справ!E368</f>
        <v>0</v>
      </c>
      <c r="AU385" s="2">
        <f>Справ!F368</f>
        <v>0</v>
      </c>
      <c r="AV385" s="2">
        <f>Справ!G368</f>
        <v>0</v>
      </c>
      <c r="AW385" s="2">
        <f>Справ!H368</f>
        <v>0</v>
      </c>
      <c r="AX385" s="2">
        <f>Справ!I368</f>
        <v>0</v>
      </c>
    </row>
    <row r="386" spans="43:50" ht="12.75">
      <c r="AQ386" s="2">
        <f>Справ!A369</f>
        <v>0</v>
      </c>
      <c r="AR386" s="2">
        <f>Справ!C369</f>
        <v>0</v>
      </c>
      <c r="AS386" s="2">
        <f>Справ!D369</f>
        <v>0</v>
      </c>
      <c r="AT386" s="2">
        <f>Справ!E369</f>
        <v>0</v>
      </c>
      <c r="AU386" s="2">
        <f>Справ!F369</f>
        <v>0</v>
      </c>
      <c r="AV386" s="2">
        <f>Справ!G369</f>
        <v>0</v>
      </c>
      <c r="AW386" s="2">
        <f>Справ!H369</f>
        <v>0</v>
      </c>
      <c r="AX386" s="2">
        <f>Справ!I369</f>
        <v>0</v>
      </c>
    </row>
    <row r="387" spans="43:50" ht="12.75">
      <c r="AQ387" s="2">
        <f>Справ!A370</f>
        <v>0</v>
      </c>
      <c r="AR387" s="2">
        <f>Справ!C370</f>
        <v>0</v>
      </c>
      <c r="AS387" s="2">
        <f>Справ!D370</f>
        <v>0</v>
      </c>
      <c r="AT387" s="2">
        <f>Справ!E370</f>
        <v>0</v>
      </c>
      <c r="AU387" s="2">
        <f>Справ!F370</f>
        <v>0</v>
      </c>
      <c r="AV387" s="2">
        <f>Справ!G370</f>
        <v>0</v>
      </c>
      <c r="AW387" s="2">
        <f>Справ!H370</f>
        <v>0</v>
      </c>
      <c r="AX387" s="2">
        <f>Справ!I370</f>
        <v>0</v>
      </c>
    </row>
    <row r="388" spans="43:50" ht="12.75">
      <c r="AQ388" s="2">
        <f>Справ!A371</f>
        <v>0</v>
      </c>
      <c r="AR388" s="2">
        <f>Справ!C371</f>
        <v>0</v>
      </c>
      <c r="AS388" s="2">
        <f>Справ!D371</f>
        <v>0</v>
      </c>
      <c r="AT388" s="2">
        <f>Справ!E371</f>
        <v>0</v>
      </c>
      <c r="AU388" s="2">
        <f>Справ!F371</f>
        <v>0</v>
      </c>
      <c r="AV388" s="2">
        <f>Справ!G371</f>
        <v>0</v>
      </c>
      <c r="AW388" s="2">
        <f>Справ!H371</f>
        <v>0</v>
      </c>
      <c r="AX388" s="2">
        <f>Справ!I371</f>
        <v>0</v>
      </c>
    </row>
    <row r="389" spans="43:50" ht="12.75">
      <c r="AQ389" s="2">
        <f>Справ!A372</f>
        <v>0</v>
      </c>
      <c r="AR389" s="2">
        <f>Справ!C372</f>
        <v>0</v>
      </c>
      <c r="AS389" s="2">
        <f>Справ!D372</f>
        <v>0</v>
      </c>
      <c r="AT389" s="2">
        <f>Справ!E372</f>
        <v>0</v>
      </c>
      <c r="AU389" s="2">
        <f>Справ!F372</f>
        <v>0</v>
      </c>
      <c r="AV389" s="2">
        <f>Справ!G372</f>
        <v>0</v>
      </c>
      <c r="AW389" s="2">
        <f>Справ!H372</f>
        <v>0</v>
      </c>
      <c r="AX389" s="2">
        <f>Справ!I372</f>
        <v>0</v>
      </c>
    </row>
    <row r="390" spans="43:50" ht="12.75">
      <c r="AQ390" s="2">
        <f>Справ!A373</f>
        <v>0</v>
      </c>
      <c r="AR390" s="2">
        <f>Справ!C373</f>
        <v>0</v>
      </c>
      <c r="AS390" s="2">
        <f>Справ!D373</f>
        <v>0</v>
      </c>
      <c r="AT390" s="2">
        <f>Справ!E373</f>
        <v>0</v>
      </c>
      <c r="AU390" s="2">
        <f>Справ!F373</f>
        <v>0</v>
      </c>
      <c r="AV390" s="2">
        <f>Справ!G373</f>
        <v>0</v>
      </c>
      <c r="AW390" s="2">
        <f>Справ!H373</f>
        <v>0</v>
      </c>
      <c r="AX390" s="2">
        <f>Справ!I373</f>
        <v>0</v>
      </c>
    </row>
    <row r="391" spans="43:50" ht="12.75">
      <c r="AQ391" s="2">
        <f>Справ!A374</f>
        <v>0</v>
      </c>
      <c r="AR391" s="2">
        <f>Справ!C374</f>
        <v>0</v>
      </c>
      <c r="AS391" s="2">
        <f>Справ!D374</f>
        <v>0</v>
      </c>
      <c r="AT391" s="2">
        <f>Справ!E374</f>
        <v>0</v>
      </c>
      <c r="AU391" s="2">
        <f>Справ!F374</f>
        <v>0</v>
      </c>
      <c r="AV391" s="2">
        <f>Справ!G374</f>
        <v>0</v>
      </c>
      <c r="AW391" s="2">
        <f>Справ!H374</f>
        <v>0</v>
      </c>
      <c r="AX391" s="2">
        <f>Справ!I374</f>
        <v>0</v>
      </c>
    </row>
    <row r="392" spans="43:50" ht="12.75">
      <c r="AQ392" s="2">
        <f>Справ!A375</f>
        <v>0</v>
      </c>
      <c r="AR392" s="2">
        <f>Справ!C375</f>
        <v>0</v>
      </c>
      <c r="AS392" s="2">
        <f>Справ!D375</f>
        <v>0</v>
      </c>
      <c r="AT392" s="2">
        <f>Справ!E375</f>
        <v>0</v>
      </c>
      <c r="AU392" s="2">
        <f>Справ!F375</f>
        <v>0</v>
      </c>
      <c r="AV392" s="2">
        <f>Справ!G375</f>
        <v>0</v>
      </c>
      <c r="AW392" s="2">
        <f>Справ!H375</f>
        <v>0</v>
      </c>
      <c r="AX392" s="2">
        <f>Справ!I375</f>
        <v>0</v>
      </c>
    </row>
    <row r="393" spans="43:50" ht="12.75">
      <c r="AQ393" s="2">
        <f>Справ!A376</f>
        <v>0</v>
      </c>
      <c r="AR393" s="2">
        <f>Справ!C376</f>
        <v>0</v>
      </c>
      <c r="AS393" s="2">
        <f>Справ!D376</f>
        <v>0</v>
      </c>
      <c r="AT393" s="2">
        <f>Справ!E376</f>
        <v>0</v>
      </c>
      <c r="AU393" s="2">
        <f>Справ!F376</f>
        <v>0</v>
      </c>
      <c r="AV393" s="2">
        <f>Справ!G376</f>
        <v>0</v>
      </c>
      <c r="AW393" s="2">
        <f>Справ!H376</f>
        <v>0</v>
      </c>
      <c r="AX393" s="2">
        <f>Справ!I376</f>
        <v>0</v>
      </c>
    </row>
    <row r="394" spans="43:50" ht="12.75">
      <c r="AQ394" s="2">
        <f>Справ!A377</f>
        <v>0</v>
      </c>
      <c r="AR394" s="2">
        <f>Справ!C377</f>
        <v>0</v>
      </c>
      <c r="AS394" s="2">
        <f>Справ!D377</f>
        <v>0</v>
      </c>
      <c r="AT394" s="2">
        <f>Справ!E377</f>
        <v>0</v>
      </c>
      <c r="AU394" s="2">
        <f>Справ!F377</f>
        <v>0</v>
      </c>
      <c r="AV394" s="2">
        <f>Справ!G377</f>
        <v>0</v>
      </c>
      <c r="AW394" s="2">
        <f>Справ!H377</f>
        <v>0</v>
      </c>
      <c r="AX394" s="2">
        <f>Справ!I377</f>
        <v>0</v>
      </c>
    </row>
    <row r="395" spans="43:50" ht="12.75">
      <c r="AQ395" s="2">
        <f>Справ!A378</f>
        <v>0</v>
      </c>
      <c r="AR395" s="2">
        <f>Справ!C378</f>
        <v>0</v>
      </c>
      <c r="AS395" s="2">
        <f>Справ!D378</f>
        <v>0</v>
      </c>
      <c r="AT395" s="2">
        <f>Справ!E378</f>
        <v>0</v>
      </c>
      <c r="AU395" s="2">
        <f>Справ!F378</f>
        <v>0</v>
      </c>
      <c r="AV395" s="2">
        <f>Справ!G378</f>
        <v>0</v>
      </c>
      <c r="AW395" s="2">
        <f>Справ!H378</f>
        <v>0</v>
      </c>
      <c r="AX395" s="2">
        <f>Справ!I378</f>
        <v>0</v>
      </c>
    </row>
    <row r="396" spans="43:50" ht="12.75">
      <c r="AQ396" s="2">
        <f>Справ!A379</f>
        <v>0</v>
      </c>
      <c r="AR396" s="2">
        <f>Справ!C379</f>
        <v>0</v>
      </c>
      <c r="AS396" s="2">
        <f>Справ!D379</f>
        <v>0</v>
      </c>
      <c r="AT396" s="2">
        <f>Справ!E379</f>
        <v>0</v>
      </c>
      <c r="AU396" s="2">
        <f>Справ!F379</f>
        <v>0</v>
      </c>
      <c r="AV396" s="2">
        <f>Справ!G379</f>
        <v>0</v>
      </c>
      <c r="AW396" s="2">
        <f>Справ!H379</f>
        <v>0</v>
      </c>
      <c r="AX396" s="2">
        <f>Справ!I379</f>
        <v>0</v>
      </c>
    </row>
    <row r="397" spans="43:50" ht="12.75">
      <c r="AQ397" s="2">
        <f>Справ!A380</f>
        <v>0</v>
      </c>
      <c r="AR397" s="2">
        <f>Справ!C380</f>
        <v>0</v>
      </c>
      <c r="AS397" s="2">
        <f>Справ!D380</f>
        <v>0</v>
      </c>
      <c r="AT397" s="2">
        <f>Справ!E380</f>
        <v>0</v>
      </c>
      <c r="AU397" s="2">
        <f>Справ!F380</f>
        <v>0</v>
      </c>
      <c r="AV397" s="2">
        <f>Справ!G380</f>
        <v>0</v>
      </c>
      <c r="AW397" s="2">
        <f>Справ!H380</f>
        <v>0</v>
      </c>
      <c r="AX397" s="2">
        <f>Справ!I380</f>
        <v>0</v>
      </c>
    </row>
    <row r="398" spans="43:50" ht="12.75">
      <c r="AQ398" s="2">
        <f>Справ!A381</f>
        <v>0</v>
      </c>
      <c r="AR398" s="2">
        <f>Справ!C381</f>
        <v>0</v>
      </c>
      <c r="AS398" s="2">
        <f>Справ!D381</f>
        <v>0</v>
      </c>
      <c r="AT398" s="2">
        <f>Справ!E381</f>
        <v>0</v>
      </c>
      <c r="AU398" s="2">
        <f>Справ!F381</f>
        <v>0</v>
      </c>
      <c r="AV398" s="2">
        <f>Справ!G381</f>
        <v>0</v>
      </c>
      <c r="AW398" s="2">
        <f>Справ!H381</f>
        <v>0</v>
      </c>
      <c r="AX398" s="2">
        <f>Справ!I381</f>
        <v>0</v>
      </c>
    </row>
    <row r="399" spans="43:50" ht="12.75">
      <c r="AQ399" s="2">
        <f>Справ!A382</f>
        <v>0</v>
      </c>
      <c r="AR399" s="2">
        <f>Справ!C382</f>
        <v>0</v>
      </c>
      <c r="AS399" s="2">
        <f>Справ!D382</f>
        <v>0</v>
      </c>
      <c r="AT399" s="2">
        <f>Справ!E382</f>
        <v>0</v>
      </c>
      <c r="AU399" s="2">
        <f>Справ!F382</f>
        <v>0</v>
      </c>
      <c r="AV399" s="2">
        <f>Справ!G382</f>
        <v>0</v>
      </c>
      <c r="AW399" s="2">
        <f>Справ!H382</f>
        <v>0</v>
      </c>
      <c r="AX399" s="2">
        <f>Справ!I382</f>
        <v>0</v>
      </c>
    </row>
    <row r="400" spans="43:50" ht="12.75">
      <c r="AQ400" s="2">
        <f>Справ!A383</f>
        <v>0</v>
      </c>
      <c r="AR400" s="2">
        <f>Справ!C383</f>
        <v>0</v>
      </c>
      <c r="AS400" s="2">
        <f>Справ!D383</f>
        <v>0</v>
      </c>
      <c r="AT400" s="2">
        <f>Справ!E383</f>
        <v>0</v>
      </c>
      <c r="AU400" s="2">
        <f>Справ!F383</f>
        <v>0</v>
      </c>
      <c r="AV400" s="2">
        <f>Справ!G383</f>
        <v>0</v>
      </c>
      <c r="AW400" s="2">
        <f>Справ!H383</f>
        <v>0</v>
      </c>
      <c r="AX400" s="2">
        <f>Справ!I383</f>
        <v>0</v>
      </c>
    </row>
    <row r="401" spans="43:50" ht="12.75">
      <c r="AQ401" s="2">
        <f>Справ!A384</f>
        <v>0</v>
      </c>
      <c r="AR401" s="2">
        <f>Справ!C384</f>
        <v>0</v>
      </c>
      <c r="AS401" s="2">
        <f>Справ!D384</f>
        <v>0</v>
      </c>
      <c r="AT401" s="2">
        <f>Справ!E384</f>
        <v>0</v>
      </c>
      <c r="AU401" s="2">
        <f>Справ!F384</f>
        <v>0</v>
      </c>
      <c r="AV401" s="2">
        <f>Справ!G384</f>
        <v>0</v>
      </c>
      <c r="AW401" s="2">
        <f>Справ!H384</f>
        <v>0</v>
      </c>
      <c r="AX401" s="2">
        <f>Справ!I384</f>
        <v>0</v>
      </c>
    </row>
    <row r="402" spans="43:50" ht="12.75">
      <c r="AQ402" s="2">
        <f>Справ!A385</f>
        <v>0</v>
      </c>
      <c r="AR402" s="2">
        <f>Справ!C385</f>
        <v>0</v>
      </c>
      <c r="AS402" s="2">
        <f>Справ!D385</f>
        <v>0</v>
      </c>
      <c r="AT402" s="2">
        <f>Справ!E385</f>
        <v>0</v>
      </c>
      <c r="AU402" s="2">
        <f>Справ!F385</f>
        <v>0</v>
      </c>
      <c r="AV402" s="2">
        <f>Справ!G385</f>
        <v>0</v>
      </c>
      <c r="AW402" s="2">
        <f>Справ!H385</f>
        <v>0</v>
      </c>
      <c r="AX402" s="2">
        <f>Справ!I385</f>
        <v>0</v>
      </c>
    </row>
    <row r="403" spans="43:50" ht="12.75">
      <c r="AQ403" s="2">
        <f>Справ!A386</f>
        <v>0</v>
      </c>
      <c r="AR403" s="2">
        <f>Справ!C386</f>
        <v>0</v>
      </c>
      <c r="AS403" s="2">
        <f>Справ!D386</f>
        <v>0</v>
      </c>
      <c r="AT403" s="2">
        <f>Справ!E386</f>
        <v>0</v>
      </c>
      <c r="AU403" s="2">
        <f>Справ!F386</f>
        <v>0</v>
      </c>
      <c r="AV403" s="2">
        <f>Справ!G386</f>
        <v>0</v>
      </c>
      <c r="AW403" s="2">
        <f>Справ!H386</f>
        <v>0</v>
      </c>
      <c r="AX403" s="2">
        <f>Справ!I386</f>
        <v>0</v>
      </c>
    </row>
    <row r="404" spans="43:50" ht="12.75">
      <c r="AQ404" s="2">
        <f>Справ!A387</f>
        <v>0</v>
      </c>
      <c r="AR404" s="2">
        <f>Справ!C387</f>
        <v>0</v>
      </c>
      <c r="AS404" s="2">
        <f>Справ!D387</f>
        <v>0</v>
      </c>
      <c r="AT404" s="2">
        <f>Справ!E387</f>
        <v>0</v>
      </c>
      <c r="AU404" s="2">
        <f>Справ!F387</f>
        <v>0</v>
      </c>
      <c r="AV404" s="2">
        <f>Справ!G387</f>
        <v>0</v>
      </c>
      <c r="AW404" s="2">
        <f>Справ!H387</f>
        <v>0</v>
      </c>
      <c r="AX404" s="2">
        <f>Справ!I387</f>
        <v>0</v>
      </c>
    </row>
    <row r="405" spans="43:50" ht="12.75">
      <c r="AQ405" s="2">
        <f>Справ!A388</f>
        <v>0</v>
      </c>
      <c r="AR405" s="2">
        <f>Справ!C388</f>
        <v>0</v>
      </c>
      <c r="AS405" s="2">
        <f>Справ!D388</f>
        <v>0</v>
      </c>
      <c r="AT405" s="2">
        <f>Справ!E388</f>
        <v>0</v>
      </c>
      <c r="AU405" s="2">
        <f>Справ!F388</f>
        <v>0</v>
      </c>
      <c r="AV405" s="2">
        <f>Справ!G388</f>
        <v>0</v>
      </c>
      <c r="AW405" s="2">
        <f>Справ!H388</f>
        <v>0</v>
      </c>
      <c r="AX405" s="2">
        <f>Справ!I388</f>
        <v>0</v>
      </c>
    </row>
    <row r="406" spans="43:50" ht="12.75">
      <c r="AQ406" s="2">
        <f>Справ!A389</f>
        <v>0</v>
      </c>
      <c r="AR406" s="2">
        <f>Справ!C389</f>
        <v>0</v>
      </c>
      <c r="AS406" s="2">
        <f>Справ!D389</f>
        <v>0</v>
      </c>
      <c r="AT406" s="2">
        <f>Справ!E389</f>
        <v>0</v>
      </c>
      <c r="AU406" s="2">
        <f>Справ!F389</f>
        <v>0</v>
      </c>
      <c r="AV406" s="2">
        <f>Справ!G389</f>
        <v>0</v>
      </c>
      <c r="AW406" s="2">
        <f>Справ!H389</f>
        <v>0</v>
      </c>
      <c r="AX406" s="2">
        <f>Справ!I389</f>
        <v>0</v>
      </c>
    </row>
    <row r="407" spans="43:50" ht="12.75">
      <c r="AQ407" s="2">
        <f>Справ!A390</f>
        <v>0</v>
      </c>
      <c r="AR407" s="2">
        <f>Справ!C390</f>
        <v>0</v>
      </c>
      <c r="AS407" s="2">
        <f>Справ!D390</f>
        <v>0</v>
      </c>
      <c r="AT407" s="2">
        <f>Справ!E390</f>
        <v>0</v>
      </c>
      <c r="AU407" s="2">
        <f>Справ!F390</f>
        <v>0</v>
      </c>
      <c r="AV407" s="2">
        <f>Справ!G390</f>
        <v>0</v>
      </c>
      <c r="AW407" s="2">
        <f>Справ!H390</f>
        <v>0</v>
      </c>
      <c r="AX407" s="2">
        <f>Справ!I390</f>
        <v>0</v>
      </c>
    </row>
    <row r="408" spans="43:50" ht="12.75">
      <c r="AQ408" s="2">
        <f>Справ!A391</f>
        <v>0</v>
      </c>
      <c r="AR408" s="2">
        <f>Справ!C391</f>
        <v>0</v>
      </c>
      <c r="AS408" s="2">
        <f>Справ!D391</f>
        <v>0</v>
      </c>
      <c r="AT408" s="2">
        <f>Справ!E391</f>
        <v>0</v>
      </c>
      <c r="AU408" s="2">
        <f>Справ!F391</f>
        <v>0</v>
      </c>
      <c r="AV408" s="2">
        <f>Справ!G391</f>
        <v>0</v>
      </c>
      <c r="AW408" s="2">
        <f>Справ!H391</f>
        <v>0</v>
      </c>
      <c r="AX408" s="2">
        <f>Справ!I391</f>
        <v>0</v>
      </c>
    </row>
    <row r="409" spans="43:50" ht="12.75">
      <c r="AQ409" s="2">
        <f>Справ!A392</f>
        <v>0</v>
      </c>
      <c r="AR409" s="2">
        <f>Справ!C392</f>
        <v>0</v>
      </c>
      <c r="AS409" s="2">
        <f>Справ!D392</f>
        <v>0</v>
      </c>
      <c r="AT409" s="2">
        <f>Справ!E392</f>
        <v>0</v>
      </c>
      <c r="AU409" s="2">
        <f>Справ!F392</f>
        <v>0</v>
      </c>
      <c r="AV409" s="2">
        <f>Справ!G392</f>
        <v>0</v>
      </c>
      <c r="AW409" s="2">
        <f>Справ!H392</f>
        <v>0</v>
      </c>
      <c r="AX409" s="2">
        <f>Справ!I392</f>
        <v>0</v>
      </c>
    </row>
    <row r="410" spans="43:50" ht="12.75">
      <c r="AQ410" s="2">
        <f>Справ!A393</f>
        <v>0</v>
      </c>
      <c r="AR410" s="2">
        <f>Справ!C393</f>
        <v>0</v>
      </c>
      <c r="AS410" s="2">
        <f>Справ!D393</f>
        <v>0</v>
      </c>
      <c r="AT410" s="2">
        <f>Справ!E393</f>
        <v>0</v>
      </c>
      <c r="AU410" s="2">
        <f>Справ!F393</f>
        <v>0</v>
      </c>
      <c r="AV410" s="2">
        <f>Справ!G393</f>
        <v>0</v>
      </c>
      <c r="AW410" s="2">
        <f>Справ!H393</f>
        <v>0</v>
      </c>
      <c r="AX410" s="2">
        <f>Справ!I393</f>
        <v>0</v>
      </c>
    </row>
    <row r="411" spans="43:50" ht="12.75">
      <c r="AQ411" s="2">
        <f>Справ!A394</f>
        <v>0</v>
      </c>
      <c r="AR411" s="2">
        <f>Справ!C394</f>
        <v>0</v>
      </c>
      <c r="AS411" s="2">
        <f>Справ!D394</f>
        <v>0</v>
      </c>
      <c r="AT411" s="2">
        <f>Справ!E394</f>
        <v>0</v>
      </c>
      <c r="AU411" s="2">
        <f>Справ!F394</f>
        <v>0</v>
      </c>
      <c r="AV411" s="2">
        <f>Справ!G394</f>
        <v>0</v>
      </c>
      <c r="AW411" s="2">
        <f>Справ!H394</f>
        <v>0</v>
      </c>
      <c r="AX411" s="2">
        <f>Справ!I394</f>
        <v>0</v>
      </c>
    </row>
    <row r="412" spans="43:50" ht="12.75">
      <c r="AQ412" s="2">
        <f>Справ!A395</f>
        <v>0</v>
      </c>
      <c r="AR412" s="2">
        <f>Справ!C395</f>
        <v>0</v>
      </c>
      <c r="AS412" s="2">
        <f>Справ!D395</f>
        <v>0</v>
      </c>
      <c r="AT412" s="2">
        <f>Справ!E395</f>
        <v>0</v>
      </c>
      <c r="AU412" s="2">
        <f>Справ!F395</f>
        <v>0</v>
      </c>
      <c r="AV412" s="2">
        <f>Справ!G395</f>
        <v>0</v>
      </c>
      <c r="AW412" s="2">
        <f>Справ!H395</f>
        <v>0</v>
      </c>
      <c r="AX412" s="2">
        <f>Справ!I395</f>
        <v>0</v>
      </c>
    </row>
    <row r="413" spans="43:50" ht="12.75">
      <c r="AQ413" s="2">
        <f>Справ!A396</f>
        <v>0</v>
      </c>
      <c r="AR413" s="2">
        <f>Справ!C396</f>
        <v>0</v>
      </c>
      <c r="AS413" s="2">
        <f>Справ!D396</f>
        <v>0</v>
      </c>
      <c r="AT413" s="2">
        <f>Справ!E396</f>
        <v>0</v>
      </c>
      <c r="AU413" s="2">
        <f>Справ!F396</f>
        <v>0</v>
      </c>
      <c r="AV413" s="2">
        <f>Справ!G396</f>
        <v>0</v>
      </c>
      <c r="AW413" s="2">
        <f>Справ!H396</f>
        <v>0</v>
      </c>
      <c r="AX413" s="2">
        <f>Справ!I396</f>
        <v>0</v>
      </c>
    </row>
    <row r="414" spans="43:50" ht="12.75">
      <c r="AQ414" s="2">
        <f>Справ!A397</f>
        <v>0</v>
      </c>
      <c r="AR414" s="2">
        <f>Справ!C397</f>
        <v>0</v>
      </c>
      <c r="AS414" s="2">
        <f>Справ!D397</f>
        <v>0</v>
      </c>
      <c r="AT414" s="2">
        <f>Справ!E397</f>
        <v>0</v>
      </c>
      <c r="AU414" s="2">
        <f>Справ!F397</f>
        <v>0</v>
      </c>
      <c r="AV414" s="2">
        <f>Справ!G397</f>
        <v>0</v>
      </c>
      <c r="AW414" s="2">
        <f>Справ!H397</f>
        <v>0</v>
      </c>
      <c r="AX414" s="2">
        <f>Справ!I397</f>
        <v>0</v>
      </c>
    </row>
    <row r="415" spans="43:50" ht="12.75">
      <c r="AQ415" s="2">
        <f>Справ!A398</f>
        <v>0</v>
      </c>
      <c r="AR415" s="2">
        <f>Справ!C398</f>
        <v>0</v>
      </c>
      <c r="AS415" s="2">
        <f>Справ!D398</f>
        <v>0</v>
      </c>
      <c r="AT415" s="2">
        <f>Справ!E398</f>
        <v>0</v>
      </c>
      <c r="AU415" s="2">
        <f>Справ!F398</f>
        <v>0</v>
      </c>
      <c r="AV415" s="2">
        <f>Справ!G398</f>
        <v>0</v>
      </c>
      <c r="AW415" s="2">
        <f>Справ!H398</f>
        <v>0</v>
      </c>
      <c r="AX415" s="2">
        <f>Справ!I398</f>
        <v>0</v>
      </c>
    </row>
    <row r="416" spans="43:50" ht="12.75">
      <c r="AQ416" s="2">
        <f>Справ!A399</f>
        <v>0</v>
      </c>
      <c r="AR416" s="2">
        <f>Справ!C399</f>
        <v>0</v>
      </c>
      <c r="AS416" s="2">
        <f>Справ!D399</f>
        <v>0</v>
      </c>
      <c r="AT416" s="2">
        <f>Справ!E399</f>
        <v>0</v>
      </c>
      <c r="AU416" s="2">
        <f>Справ!F399</f>
        <v>0</v>
      </c>
      <c r="AV416" s="2">
        <f>Справ!G399</f>
        <v>0</v>
      </c>
      <c r="AW416" s="2">
        <f>Справ!H399</f>
        <v>0</v>
      </c>
      <c r="AX416" s="2">
        <f>Справ!I399</f>
        <v>0</v>
      </c>
    </row>
    <row r="417" spans="43:50" ht="12.75">
      <c r="AQ417" s="2">
        <f>Справ!A400</f>
        <v>0</v>
      </c>
      <c r="AR417" s="2">
        <f>Справ!C400</f>
        <v>0</v>
      </c>
      <c r="AS417" s="2">
        <f>Справ!D400</f>
        <v>0</v>
      </c>
      <c r="AT417" s="2">
        <f>Справ!E400</f>
        <v>0</v>
      </c>
      <c r="AU417" s="2">
        <f>Справ!F400</f>
        <v>0</v>
      </c>
      <c r="AV417" s="2">
        <f>Справ!G400</f>
        <v>0</v>
      </c>
      <c r="AW417" s="2">
        <f>Справ!H400</f>
        <v>0</v>
      </c>
      <c r="AX417" s="2">
        <f>Справ!I400</f>
        <v>0</v>
      </c>
    </row>
    <row r="418" spans="43:50" ht="12.75">
      <c r="AQ418" s="2">
        <f>Справ!A401</f>
        <v>0</v>
      </c>
      <c r="AR418" s="2">
        <f>Справ!C401</f>
        <v>0</v>
      </c>
      <c r="AS418" s="2">
        <f>Справ!D401</f>
        <v>0</v>
      </c>
      <c r="AT418" s="2">
        <f>Справ!E401</f>
        <v>0</v>
      </c>
      <c r="AU418" s="2">
        <f>Справ!F401</f>
        <v>0</v>
      </c>
      <c r="AV418" s="2">
        <f>Справ!G401</f>
        <v>0</v>
      </c>
      <c r="AW418" s="2">
        <f>Справ!H401</f>
        <v>0</v>
      </c>
      <c r="AX418" s="2">
        <f>Справ!I401</f>
        <v>0</v>
      </c>
    </row>
    <row r="419" spans="43:50" ht="12.75">
      <c r="AQ419" s="2">
        <f>Справ!A402</f>
        <v>0</v>
      </c>
      <c r="AR419" s="2">
        <f>Справ!C402</f>
        <v>0</v>
      </c>
      <c r="AS419" s="2">
        <f>Справ!D402</f>
        <v>0</v>
      </c>
      <c r="AT419" s="2">
        <f>Справ!E402</f>
        <v>0</v>
      </c>
      <c r="AU419" s="2">
        <f>Справ!F402</f>
        <v>0</v>
      </c>
      <c r="AV419" s="2">
        <f>Справ!G402</f>
        <v>0</v>
      </c>
      <c r="AW419" s="2">
        <f>Справ!H402</f>
        <v>0</v>
      </c>
      <c r="AX419" s="2">
        <f>Справ!I402</f>
        <v>0</v>
      </c>
    </row>
    <row r="420" spans="43:50" ht="12.75">
      <c r="AQ420" s="2">
        <f>Справ!A403</f>
        <v>0</v>
      </c>
      <c r="AR420" s="2">
        <f>Справ!C403</f>
        <v>0</v>
      </c>
      <c r="AS420" s="2">
        <f>Справ!D403</f>
        <v>0</v>
      </c>
      <c r="AT420" s="2">
        <f>Справ!E403</f>
        <v>0</v>
      </c>
      <c r="AU420" s="2">
        <f>Справ!F403</f>
        <v>0</v>
      </c>
      <c r="AV420" s="2">
        <f>Справ!G403</f>
        <v>0</v>
      </c>
      <c r="AW420" s="2">
        <f>Справ!H403</f>
        <v>0</v>
      </c>
      <c r="AX420" s="2">
        <f>Справ!I403</f>
        <v>0</v>
      </c>
    </row>
    <row r="421" spans="43:50" ht="12.75">
      <c r="AQ421" s="2">
        <f>Справ!A404</f>
        <v>0</v>
      </c>
      <c r="AR421" s="2">
        <f>Справ!C404</f>
        <v>0</v>
      </c>
      <c r="AS421" s="2">
        <f>Справ!D404</f>
        <v>0</v>
      </c>
      <c r="AT421" s="2">
        <f>Справ!E404</f>
        <v>0</v>
      </c>
      <c r="AU421" s="2">
        <f>Справ!F404</f>
        <v>0</v>
      </c>
      <c r="AV421" s="2">
        <f>Справ!G404</f>
        <v>0</v>
      </c>
      <c r="AW421" s="2">
        <f>Справ!H404</f>
        <v>0</v>
      </c>
      <c r="AX421" s="2">
        <f>Справ!I404</f>
        <v>0</v>
      </c>
    </row>
    <row r="422" spans="43:50" ht="12.75">
      <c r="AQ422" s="2">
        <f>Справ!A405</f>
        <v>0</v>
      </c>
      <c r="AR422" s="2">
        <f>Справ!C405</f>
        <v>0</v>
      </c>
      <c r="AS422" s="2">
        <f>Справ!D405</f>
        <v>0</v>
      </c>
      <c r="AT422" s="2">
        <f>Справ!E405</f>
        <v>0</v>
      </c>
      <c r="AU422" s="2">
        <f>Справ!F405</f>
        <v>0</v>
      </c>
      <c r="AV422" s="2">
        <f>Справ!G405</f>
        <v>0</v>
      </c>
      <c r="AW422" s="2">
        <f>Справ!H405</f>
        <v>0</v>
      </c>
      <c r="AX422" s="2">
        <f>Справ!I405</f>
        <v>0</v>
      </c>
    </row>
    <row r="423" spans="43:50" ht="12.75">
      <c r="AQ423" s="2">
        <f>Справ!A406</f>
        <v>0</v>
      </c>
      <c r="AR423" s="2">
        <f>Справ!C406</f>
        <v>0</v>
      </c>
      <c r="AS423" s="2">
        <f>Справ!D406</f>
        <v>0</v>
      </c>
      <c r="AT423" s="2">
        <f>Справ!E406</f>
        <v>0</v>
      </c>
      <c r="AU423" s="2">
        <f>Справ!F406</f>
        <v>0</v>
      </c>
      <c r="AV423" s="2">
        <f>Справ!G406</f>
        <v>0</v>
      </c>
      <c r="AW423" s="2">
        <f>Справ!H406</f>
        <v>0</v>
      </c>
      <c r="AX423" s="2">
        <f>Справ!I406</f>
        <v>0</v>
      </c>
    </row>
    <row r="424" spans="43:50" ht="12.75">
      <c r="AQ424" s="2">
        <f>Справ!A407</f>
        <v>0</v>
      </c>
      <c r="AR424" s="2">
        <f>Справ!C407</f>
        <v>0</v>
      </c>
      <c r="AS424" s="2">
        <f>Справ!D407</f>
        <v>0</v>
      </c>
      <c r="AT424" s="2">
        <f>Справ!E407</f>
        <v>0</v>
      </c>
      <c r="AU424" s="2">
        <f>Справ!F407</f>
        <v>0</v>
      </c>
      <c r="AV424" s="2">
        <f>Справ!G407</f>
        <v>0</v>
      </c>
      <c r="AW424" s="2">
        <f>Справ!H407</f>
        <v>0</v>
      </c>
      <c r="AX424" s="2">
        <f>Справ!I407</f>
        <v>0</v>
      </c>
    </row>
    <row r="425" spans="43:50" ht="12.75">
      <c r="AQ425" s="2">
        <f>Справ!A408</f>
        <v>0</v>
      </c>
      <c r="AR425" s="2">
        <f>Справ!C408</f>
        <v>0</v>
      </c>
      <c r="AS425" s="2">
        <f>Справ!D408</f>
        <v>0</v>
      </c>
      <c r="AT425" s="2">
        <f>Справ!E408</f>
        <v>0</v>
      </c>
      <c r="AU425" s="2">
        <f>Справ!F408</f>
        <v>0</v>
      </c>
      <c r="AV425" s="2">
        <f>Справ!G408</f>
        <v>0</v>
      </c>
      <c r="AW425" s="2">
        <f>Справ!H408</f>
        <v>0</v>
      </c>
      <c r="AX425" s="2">
        <f>Справ!I408</f>
        <v>0</v>
      </c>
    </row>
    <row r="426" spans="43:50" ht="12.75">
      <c r="AQ426" s="2">
        <f>Справ!A409</f>
        <v>0</v>
      </c>
      <c r="AR426" s="2">
        <f>Справ!C409</f>
        <v>0</v>
      </c>
      <c r="AS426" s="2">
        <f>Справ!D409</f>
        <v>0</v>
      </c>
      <c r="AT426" s="2">
        <f>Справ!E409</f>
        <v>0</v>
      </c>
      <c r="AU426" s="2">
        <f>Справ!F409</f>
        <v>0</v>
      </c>
      <c r="AV426" s="2">
        <f>Справ!G409</f>
        <v>0</v>
      </c>
      <c r="AW426" s="2">
        <f>Справ!H409</f>
        <v>0</v>
      </c>
      <c r="AX426" s="2">
        <f>Справ!I409</f>
        <v>0</v>
      </c>
    </row>
    <row r="427" spans="43:50" ht="12.75">
      <c r="AQ427" s="2">
        <f>Справ!A410</f>
        <v>0</v>
      </c>
      <c r="AR427" s="2">
        <f>Справ!C410</f>
        <v>0</v>
      </c>
      <c r="AS427" s="2">
        <f>Справ!D410</f>
        <v>0</v>
      </c>
      <c r="AT427" s="2">
        <f>Справ!E410</f>
        <v>0</v>
      </c>
      <c r="AU427" s="2">
        <f>Справ!F410</f>
        <v>0</v>
      </c>
      <c r="AV427" s="2">
        <f>Справ!G410</f>
        <v>0</v>
      </c>
      <c r="AW427" s="2">
        <f>Справ!H410</f>
        <v>0</v>
      </c>
      <c r="AX427" s="2">
        <f>Справ!I410</f>
        <v>0</v>
      </c>
    </row>
    <row r="428" spans="43:50" ht="12.75">
      <c r="AQ428" s="2">
        <f>Справ!A411</f>
        <v>0</v>
      </c>
      <c r="AR428" s="2">
        <f>Справ!C411</f>
        <v>0</v>
      </c>
      <c r="AS428" s="2">
        <f>Справ!D411</f>
        <v>0</v>
      </c>
      <c r="AT428" s="2">
        <f>Справ!E411</f>
        <v>0</v>
      </c>
      <c r="AU428" s="2">
        <f>Справ!F411</f>
        <v>0</v>
      </c>
      <c r="AV428" s="2">
        <f>Справ!G411</f>
        <v>0</v>
      </c>
      <c r="AW428" s="2">
        <f>Справ!H411</f>
        <v>0</v>
      </c>
      <c r="AX428" s="2">
        <f>Справ!I411</f>
        <v>0</v>
      </c>
    </row>
    <row r="429" spans="43:50" ht="12.75">
      <c r="AQ429" s="2">
        <f>Справ!A412</f>
        <v>0</v>
      </c>
      <c r="AR429" s="2">
        <f>Справ!C412</f>
        <v>0</v>
      </c>
      <c r="AS429" s="2">
        <f>Справ!D412</f>
        <v>0</v>
      </c>
      <c r="AT429" s="2">
        <f>Справ!E412</f>
        <v>0</v>
      </c>
      <c r="AU429" s="2">
        <f>Справ!F412</f>
        <v>0</v>
      </c>
      <c r="AV429" s="2">
        <f>Справ!G412</f>
        <v>0</v>
      </c>
      <c r="AW429" s="2">
        <f>Справ!H412</f>
        <v>0</v>
      </c>
      <c r="AX429" s="2">
        <f>Справ!I412</f>
        <v>0</v>
      </c>
    </row>
    <row r="430" spans="43:50" ht="12.75">
      <c r="AQ430" s="2">
        <f>Справ!A413</f>
        <v>0</v>
      </c>
      <c r="AR430" s="2">
        <f>Справ!C413</f>
        <v>0</v>
      </c>
      <c r="AS430" s="2">
        <f>Справ!D413</f>
        <v>0</v>
      </c>
      <c r="AT430" s="2">
        <f>Справ!E413</f>
        <v>0</v>
      </c>
      <c r="AU430" s="2">
        <f>Справ!F413</f>
        <v>0</v>
      </c>
      <c r="AV430" s="2">
        <f>Справ!G413</f>
        <v>0</v>
      </c>
      <c r="AW430" s="2">
        <f>Справ!H413</f>
        <v>0</v>
      </c>
      <c r="AX430" s="2">
        <f>Справ!I413</f>
        <v>0</v>
      </c>
    </row>
    <row r="431" spans="43:50" ht="12.75">
      <c r="AQ431" s="2">
        <f>Справ!A414</f>
        <v>0</v>
      </c>
      <c r="AR431" s="2">
        <f>Справ!C414</f>
        <v>0</v>
      </c>
      <c r="AS431" s="2">
        <f>Справ!D414</f>
        <v>0</v>
      </c>
      <c r="AT431" s="2">
        <f>Справ!E414</f>
        <v>0</v>
      </c>
      <c r="AU431" s="2">
        <f>Справ!F414</f>
        <v>0</v>
      </c>
      <c r="AV431" s="2">
        <f>Справ!G414</f>
        <v>0</v>
      </c>
      <c r="AW431" s="2">
        <f>Справ!H414</f>
        <v>0</v>
      </c>
      <c r="AX431" s="2">
        <f>Справ!I414</f>
        <v>0</v>
      </c>
    </row>
    <row r="432" spans="43:50" ht="12.75">
      <c r="AQ432" s="2">
        <f>Справ!A415</f>
        <v>0</v>
      </c>
      <c r="AR432" s="2">
        <f>Справ!C415</f>
        <v>0</v>
      </c>
      <c r="AS432" s="2">
        <f>Справ!D415</f>
        <v>0</v>
      </c>
      <c r="AT432" s="2">
        <f>Справ!E415</f>
        <v>0</v>
      </c>
      <c r="AU432" s="2">
        <f>Справ!F415</f>
        <v>0</v>
      </c>
      <c r="AV432" s="2">
        <f>Справ!G415</f>
        <v>0</v>
      </c>
      <c r="AW432" s="2">
        <f>Справ!H415</f>
        <v>0</v>
      </c>
      <c r="AX432" s="2">
        <f>Справ!I415</f>
        <v>0</v>
      </c>
    </row>
    <row r="433" spans="43:50" ht="12.75">
      <c r="AQ433" s="2">
        <f>Справ!A416</f>
        <v>0</v>
      </c>
      <c r="AR433" s="2">
        <f>Справ!C416</f>
        <v>0</v>
      </c>
      <c r="AS433" s="2">
        <f>Справ!D416</f>
        <v>0</v>
      </c>
      <c r="AT433" s="2">
        <f>Справ!E416</f>
        <v>0</v>
      </c>
      <c r="AU433" s="2">
        <f>Справ!F416</f>
        <v>0</v>
      </c>
      <c r="AV433" s="2">
        <f>Справ!G416</f>
        <v>0</v>
      </c>
      <c r="AW433" s="2">
        <f>Справ!H416</f>
        <v>0</v>
      </c>
      <c r="AX433" s="2">
        <f>Справ!I416</f>
        <v>0</v>
      </c>
    </row>
    <row r="434" spans="43:50" ht="12.75">
      <c r="AQ434" s="2">
        <f>Справ!A417</f>
        <v>0</v>
      </c>
      <c r="AR434" s="2">
        <f>Справ!C417</f>
        <v>0</v>
      </c>
      <c r="AS434" s="2">
        <f>Справ!D417</f>
        <v>0</v>
      </c>
      <c r="AT434" s="2">
        <f>Справ!E417</f>
        <v>0</v>
      </c>
      <c r="AU434" s="2">
        <f>Справ!F417</f>
        <v>0</v>
      </c>
      <c r="AV434" s="2">
        <f>Справ!G417</f>
        <v>0</v>
      </c>
      <c r="AW434" s="2">
        <f>Справ!H417</f>
        <v>0</v>
      </c>
      <c r="AX434" s="2">
        <f>Справ!I417</f>
        <v>0</v>
      </c>
    </row>
    <row r="435" spans="43:50" ht="12.75">
      <c r="AQ435" s="2">
        <f>Справ!A418</f>
        <v>0</v>
      </c>
      <c r="AR435" s="2">
        <f>Справ!C418</f>
        <v>0</v>
      </c>
      <c r="AS435" s="2">
        <f>Справ!D418</f>
        <v>0</v>
      </c>
      <c r="AT435" s="2">
        <f>Справ!E418</f>
        <v>0</v>
      </c>
      <c r="AU435" s="2">
        <f>Справ!F418</f>
        <v>0</v>
      </c>
      <c r="AV435" s="2">
        <f>Справ!G418</f>
        <v>0</v>
      </c>
      <c r="AW435" s="2">
        <f>Справ!H418</f>
        <v>0</v>
      </c>
      <c r="AX435" s="2">
        <f>Справ!I418</f>
        <v>0</v>
      </c>
    </row>
    <row r="436" spans="43:50" ht="12.75">
      <c r="AQ436" s="2">
        <f>Справ!A419</f>
        <v>0</v>
      </c>
      <c r="AR436" s="2">
        <f>Справ!C419</f>
        <v>0</v>
      </c>
      <c r="AS436" s="2">
        <f>Справ!D419</f>
        <v>0</v>
      </c>
      <c r="AT436" s="2">
        <f>Справ!E419</f>
        <v>0</v>
      </c>
      <c r="AU436" s="2">
        <f>Справ!F419</f>
        <v>0</v>
      </c>
      <c r="AV436" s="2">
        <f>Справ!G419</f>
        <v>0</v>
      </c>
      <c r="AW436" s="2">
        <f>Справ!H419</f>
        <v>0</v>
      </c>
      <c r="AX436" s="2">
        <f>Справ!I419</f>
        <v>0</v>
      </c>
    </row>
    <row r="437" spans="43:50" ht="12.75">
      <c r="AQ437" s="2">
        <f>Справ!A420</f>
        <v>0</v>
      </c>
      <c r="AR437" s="2">
        <f>Справ!C420</f>
        <v>0</v>
      </c>
      <c r="AS437" s="2">
        <f>Справ!D420</f>
        <v>0</v>
      </c>
      <c r="AT437" s="2">
        <f>Справ!E420</f>
        <v>0</v>
      </c>
      <c r="AU437" s="2">
        <f>Справ!F420</f>
        <v>0</v>
      </c>
      <c r="AV437" s="2">
        <f>Справ!G420</f>
        <v>0</v>
      </c>
      <c r="AW437" s="2">
        <f>Справ!H420</f>
        <v>0</v>
      </c>
      <c r="AX437" s="2">
        <f>Справ!I420</f>
        <v>0</v>
      </c>
    </row>
    <row r="438" spans="43:50" ht="12.75">
      <c r="AQ438" s="2">
        <f>Справ!A421</f>
        <v>0</v>
      </c>
      <c r="AR438" s="2">
        <f>Справ!C421</f>
        <v>0</v>
      </c>
      <c r="AS438" s="2">
        <f>Справ!D421</f>
        <v>0</v>
      </c>
      <c r="AT438" s="2">
        <f>Справ!E421</f>
        <v>0</v>
      </c>
      <c r="AU438" s="2">
        <f>Справ!F421</f>
        <v>0</v>
      </c>
      <c r="AV438" s="2">
        <f>Справ!G421</f>
        <v>0</v>
      </c>
      <c r="AW438" s="2">
        <f>Справ!H421</f>
        <v>0</v>
      </c>
      <c r="AX438" s="2">
        <f>Справ!I421</f>
        <v>0</v>
      </c>
    </row>
    <row r="439" spans="43:50" ht="12.75">
      <c r="AQ439" s="2">
        <f>Справ!A422</f>
        <v>0</v>
      </c>
      <c r="AR439" s="2">
        <f>Справ!C422</f>
        <v>0</v>
      </c>
      <c r="AS439" s="2">
        <f>Справ!D422</f>
        <v>0</v>
      </c>
      <c r="AT439" s="2">
        <f>Справ!E422</f>
        <v>0</v>
      </c>
      <c r="AU439" s="2">
        <f>Справ!F422</f>
        <v>0</v>
      </c>
      <c r="AV439" s="2">
        <f>Справ!G422</f>
        <v>0</v>
      </c>
      <c r="AW439" s="2">
        <f>Справ!H422</f>
        <v>0</v>
      </c>
      <c r="AX439" s="2">
        <f>Справ!I422</f>
        <v>0</v>
      </c>
    </row>
    <row r="440" spans="43:50" ht="12.75">
      <c r="AQ440" s="2">
        <f>Справ!A423</f>
        <v>0</v>
      </c>
      <c r="AR440" s="2">
        <f>Справ!C423</f>
        <v>0</v>
      </c>
      <c r="AS440" s="2">
        <f>Справ!D423</f>
        <v>0</v>
      </c>
      <c r="AT440" s="2">
        <f>Справ!E423</f>
        <v>0</v>
      </c>
      <c r="AU440" s="2">
        <f>Справ!F423</f>
        <v>0</v>
      </c>
      <c r="AV440" s="2">
        <f>Справ!G423</f>
        <v>0</v>
      </c>
      <c r="AW440" s="2">
        <f>Справ!H423</f>
        <v>0</v>
      </c>
      <c r="AX440" s="2">
        <f>Справ!I423</f>
        <v>0</v>
      </c>
    </row>
    <row r="441" spans="43:50" ht="12.75">
      <c r="AQ441" s="2">
        <f>Справ!A424</f>
        <v>0</v>
      </c>
      <c r="AR441" s="2">
        <f>Справ!C424</f>
        <v>0</v>
      </c>
      <c r="AS441" s="2">
        <f>Справ!D424</f>
        <v>0</v>
      </c>
      <c r="AT441" s="2">
        <f>Справ!E424</f>
        <v>0</v>
      </c>
      <c r="AU441" s="2">
        <f>Справ!F424</f>
        <v>0</v>
      </c>
      <c r="AV441" s="2">
        <f>Справ!G424</f>
        <v>0</v>
      </c>
      <c r="AW441" s="2">
        <f>Справ!H424</f>
        <v>0</v>
      </c>
      <c r="AX441" s="2">
        <f>Справ!I424</f>
        <v>0</v>
      </c>
    </row>
    <row r="442" spans="43:50" ht="12.75">
      <c r="AQ442" s="2">
        <f>Справ!A425</f>
        <v>0</v>
      </c>
      <c r="AR442" s="2">
        <f>Справ!C425</f>
        <v>0</v>
      </c>
      <c r="AS442" s="2">
        <f>Справ!D425</f>
        <v>0</v>
      </c>
      <c r="AT442" s="2">
        <f>Справ!E425</f>
        <v>0</v>
      </c>
      <c r="AU442" s="2">
        <f>Справ!F425</f>
        <v>0</v>
      </c>
      <c r="AV442" s="2">
        <f>Справ!G425</f>
        <v>0</v>
      </c>
      <c r="AW442" s="2">
        <f>Справ!H425</f>
        <v>0</v>
      </c>
      <c r="AX442" s="2">
        <f>Справ!I425</f>
        <v>0</v>
      </c>
    </row>
    <row r="443" spans="43:50" ht="12.75">
      <c r="AQ443" s="2">
        <f>Справ!A426</f>
        <v>0</v>
      </c>
      <c r="AR443" s="2">
        <f>Справ!C426</f>
        <v>0</v>
      </c>
      <c r="AS443" s="2">
        <f>Справ!D426</f>
        <v>0</v>
      </c>
      <c r="AT443" s="2">
        <f>Справ!E426</f>
        <v>0</v>
      </c>
      <c r="AU443" s="2">
        <f>Справ!F426</f>
        <v>0</v>
      </c>
      <c r="AV443" s="2">
        <f>Справ!G426</f>
        <v>0</v>
      </c>
      <c r="AW443" s="2">
        <f>Справ!H426</f>
        <v>0</v>
      </c>
      <c r="AX443" s="2">
        <f>Справ!I426</f>
        <v>0</v>
      </c>
    </row>
    <row r="444" spans="43:50" ht="12.75">
      <c r="AQ444" s="2">
        <f>Справ!A427</f>
        <v>0</v>
      </c>
      <c r="AR444" s="2">
        <f>Справ!C427</f>
        <v>0</v>
      </c>
      <c r="AS444" s="2">
        <f>Справ!D427</f>
        <v>0</v>
      </c>
      <c r="AT444" s="2">
        <f>Справ!E427</f>
        <v>0</v>
      </c>
      <c r="AU444" s="2">
        <f>Справ!F427</f>
        <v>0</v>
      </c>
      <c r="AV444" s="2">
        <f>Справ!G427</f>
        <v>0</v>
      </c>
      <c r="AW444" s="2">
        <f>Справ!H427</f>
        <v>0</v>
      </c>
      <c r="AX444" s="2">
        <f>Справ!I427</f>
        <v>0</v>
      </c>
    </row>
    <row r="445" spans="43:50" ht="12.75">
      <c r="AQ445" s="2">
        <f>Справ!A428</f>
        <v>0</v>
      </c>
      <c r="AR445" s="2">
        <f>Справ!C428</f>
        <v>0</v>
      </c>
      <c r="AS445" s="2">
        <f>Справ!D428</f>
        <v>0</v>
      </c>
      <c r="AT445" s="2">
        <f>Справ!E428</f>
        <v>0</v>
      </c>
      <c r="AU445" s="2">
        <f>Справ!F428</f>
        <v>0</v>
      </c>
      <c r="AV445" s="2">
        <f>Справ!G428</f>
        <v>0</v>
      </c>
      <c r="AW445" s="2">
        <f>Справ!H428</f>
        <v>0</v>
      </c>
      <c r="AX445" s="2">
        <f>Справ!I428</f>
        <v>0</v>
      </c>
    </row>
    <row r="446" spans="43:50" ht="12.75">
      <c r="AQ446" s="2">
        <f>Справ!A429</f>
        <v>0</v>
      </c>
      <c r="AR446" s="2">
        <f>Справ!C429</f>
        <v>0</v>
      </c>
      <c r="AS446" s="2">
        <f>Справ!D429</f>
        <v>0</v>
      </c>
      <c r="AT446" s="2">
        <f>Справ!E429</f>
        <v>0</v>
      </c>
      <c r="AU446" s="2">
        <f>Справ!F429</f>
        <v>0</v>
      </c>
      <c r="AV446" s="2">
        <f>Справ!G429</f>
        <v>0</v>
      </c>
      <c r="AW446" s="2">
        <f>Справ!H429</f>
        <v>0</v>
      </c>
      <c r="AX446" s="2">
        <f>Справ!I429</f>
        <v>0</v>
      </c>
    </row>
    <row r="447" spans="43:50" ht="12.75">
      <c r="AQ447" s="2">
        <f>Справ!A430</f>
        <v>0</v>
      </c>
      <c r="AR447" s="2">
        <f>Справ!C430</f>
        <v>0</v>
      </c>
      <c r="AS447" s="2">
        <f>Справ!D430</f>
        <v>0</v>
      </c>
      <c r="AT447" s="2">
        <f>Справ!E430</f>
        <v>0</v>
      </c>
      <c r="AU447" s="2">
        <f>Справ!F430</f>
        <v>0</v>
      </c>
      <c r="AV447" s="2">
        <f>Справ!G430</f>
        <v>0</v>
      </c>
      <c r="AW447" s="2">
        <f>Справ!H430</f>
        <v>0</v>
      </c>
      <c r="AX447" s="2">
        <f>Справ!I430</f>
        <v>0</v>
      </c>
    </row>
    <row r="448" spans="43:50" ht="12.75">
      <c r="AQ448" s="2">
        <f>Справ!A431</f>
        <v>0</v>
      </c>
      <c r="AR448" s="2">
        <f>Справ!C431</f>
        <v>0</v>
      </c>
      <c r="AS448" s="2">
        <f>Справ!D431</f>
        <v>0</v>
      </c>
      <c r="AT448" s="2">
        <f>Справ!E431</f>
        <v>0</v>
      </c>
      <c r="AU448" s="2">
        <f>Справ!F431</f>
        <v>0</v>
      </c>
      <c r="AV448" s="2">
        <f>Справ!G431</f>
        <v>0</v>
      </c>
      <c r="AW448" s="2">
        <f>Справ!H431</f>
        <v>0</v>
      </c>
      <c r="AX448" s="2">
        <f>Справ!I431</f>
        <v>0</v>
      </c>
    </row>
    <row r="449" spans="43:50" ht="12.75">
      <c r="AQ449" s="2">
        <f>Справ!A432</f>
        <v>0</v>
      </c>
      <c r="AR449" s="2">
        <f>Справ!C432</f>
        <v>0</v>
      </c>
      <c r="AS449" s="2">
        <f>Справ!D432</f>
        <v>0</v>
      </c>
      <c r="AT449" s="2">
        <f>Справ!E432</f>
        <v>0</v>
      </c>
      <c r="AU449" s="2">
        <f>Справ!F432</f>
        <v>0</v>
      </c>
      <c r="AV449" s="2">
        <f>Справ!G432</f>
        <v>0</v>
      </c>
      <c r="AW449" s="2">
        <f>Справ!H432</f>
        <v>0</v>
      </c>
      <c r="AX449" s="2">
        <f>Справ!I432</f>
        <v>0</v>
      </c>
    </row>
    <row r="450" spans="43:50" ht="12.75">
      <c r="AQ450" s="2">
        <f>Справ!A433</f>
        <v>0</v>
      </c>
      <c r="AR450" s="2">
        <f>Справ!C433</f>
        <v>0</v>
      </c>
      <c r="AS450" s="2">
        <f>Справ!D433</f>
        <v>0</v>
      </c>
      <c r="AT450" s="2">
        <f>Справ!E433</f>
        <v>0</v>
      </c>
      <c r="AU450" s="2">
        <f>Справ!F433</f>
        <v>0</v>
      </c>
      <c r="AV450" s="2">
        <f>Справ!G433</f>
        <v>0</v>
      </c>
      <c r="AW450" s="2">
        <f>Справ!H433</f>
        <v>0</v>
      </c>
      <c r="AX450" s="2">
        <f>Справ!I433</f>
        <v>0</v>
      </c>
    </row>
    <row r="451" spans="43:50" ht="12.75">
      <c r="AQ451" s="2">
        <f>Справ!A434</f>
        <v>0</v>
      </c>
      <c r="AR451" s="2">
        <f>Справ!C434</f>
        <v>0</v>
      </c>
      <c r="AS451" s="2">
        <f>Справ!D434</f>
        <v>0</v>
      </c>
      <c r="AT451" s="2">
        <f>Справ!E434</f>
        <v>0</v>
      </c>
      <c r="AU451" s="2">
        <f>Справ!F434</f>
        <v>0</v>
      </c>
      <c r="AV451" s="2">
        <f>Справ!G434</f>
        <v>0</v>
      </c>
      <c r="AW451" s="2">
        <f>Справ!H434</f>
        <v>0</v>
      </c>
      <c r="AX451" s="2">
        <f>Справ!I434</f>
        <v>0</v>
      </c>
    </row>
    <row r="452" spans="43:50" ht="12.75">
      <c r="AQ452" s="2">
        <f>Справ!A435</f>
        <v>0</v>
      </c>
      <c r="AR452" s="2">
        <f>Справ!C435</f>
        <v>0</v>
      </c>
      <c r="AS452" s="2">
        <f>Справ!D435</f>
        <v>0</v>
      </c>
      <c r="AT452" s="2">
        <f>Справ!E435</f>
        <v>0</v>
      </c>
      <c r="AU452" s="2">
        <f>Справ!F435</f>
        <v>0</v>
      </c>
      <c r="AV452" s="2">
        <f>Справ!G435</f>
        <v>0</v>
      </c>
      <c r="AW452" s="2">
        <f>Справ!H435</f>
        <v>0</v>
      </c>
      <c r="AX452" s="2">
        <f>Справ!I435</f>
        <v>0</v>
      </c>
    </row>
    <row r="453" spans="43:50" ht="12.75">
      <c r="AQ453" s="2">
        <f>Справ!A436</f>
        <v>0</v>
      </c>
      <c r="AR453" s="2">
        <f>Справ!C436</f>
        <v>0</v>
      </c>
      <c r="AS453" s="2">
        <f>Справ!D436</f>
        <v>0</v>
      </c>
      <c r="AT453" s="2">
        <f>Справ!E436</f>
        <v>0</v>
      </c>
      <c r="AU453" s="2">
        <f>Справ!F436</f>
        <v>0</v>
      </c>
      <c r="AV453" s="2">
        <f>Справ!G436</f>
        <v>0</v>
      </c>
      <c r="AW453" s="2">
        <f>Справ!H436</f>
        <v>0</v>
      </c>
      <c r="AX453" s="2">
        <f>Справ!I436</f>
        <v>0</v>
      </c>
    </row>
    <row r="454" spans="43:50" ht="12.75">
      <c r="AQ454" s="2">
        <f>Справ!A437</f>
        <v>0</v>
      </c>
      <c r="AR454" s="2">
        <f>Справ!C437</f>
        <v>0</v>
      </c>
      <c r="AS454" s="2">
        <f>Справ!D437</f>
        <v>0</v>
      </c>
      <c r="AT454" s="2">
        <f>Справ!E437</f>
        <v>0</v>
      </c>
      <c r="AU454" s="2">
        <f>Справ!F437</f>
        <v>0</v>
      </c>
      <c r="AV454" s="2">
        <f>Справ!G437</f>
        <v>0</v>
      </c>
      <c r="AW454" s="2">
        <f>Справ!H437</f>
        <v>0</v>
      </c>
      <c r="AX454" s="2">
        <f>Справ!I437</f>
        <v>0</v>
      </c>
    </row>
    <row r="455" spans="43:50" ht="12.75">
      <c r="AQ455" s="2">
        <f>Справ!A438</f>
        <v>0</v>
      </c>
      <c r="AR455" s="2">
        <f>Справ!C438</f>
        <v>0</v>
      </c>
      <c r="AS455" s="2">
        <f>Справ!D438</f>
        <v>0</v>
      </c>
      <c r="AT455" s="2">
        <f>Справ!E438</f>
        <v>0</v>
      </c>
      <c r="AU455" s="2">
        <f>Справ!F438</f>
        <v>0</v>
      </c>
      <c r="AV455" s="2">
        <f>Справ!G438</f>
        <v>0</v>
      </c>
      <c r="AW455" s="2">
        <f>Справ!H438</f>
        <v>0</v>
      </c>
      <c r="AX455" s="2">
        <f>Справ!I438</f>
        <v>0</v>
      </c>
    </row>
    <row r="456" spans="43:50" ht="12.75">
      <c r="AQ456" s="2">
        <f>Справ!A439</f>
        <v>0</v>
      </c>
      <c r="AR456" s="2">
        <f>Справ!C439</f>
        <v>0</v>
      </c>
      <c r="AS456" s="2">
        <f>Справ!D439</f>
        <v>0</v>
      </c>
      <c r="AT456" s="2">
        <f>Справ!E439</f>
        <v>0</v>
      </c>
      <c r="AU456" s="2">
        <f>Справ!F439</f>
        <v>0</v>
      </c>
      <c r="AV456" s="2">
        <f>Справ!G439</f>
        <v>0</v>
      </c>
      <c r="AW456" s="2">
        <f>Справ!H439</f>
        <v>0</v>
      </c>
      <c r="AX456" s="2">
        <f>Справ!I439</f>
        <v>0</v>
      </c>
    </row>
    <row r="457" spans="43:50" ht="12.75">
      <c r="AQ457" s="2">
        <f>Справ!A440</f>
        <v>0</v>
      </c>
      <c r="AR457" s="2">
        <f>Справ!C440</f>
        <v>0</v>
      </c>
      <c r="AS457" s="2">
        <f>Справ!D440</f>
        <v>0</v>
      </c>
      <c r="AT457" s="2">
        <f>Справ!E440</f>
        <v>0</v>
      </c>
      <c r="AU457" s="2">
        <f>Справ!F440</f>
        <v>0</v>
      </c>
      <c r="AV457" s="2">
        <f>Справ!G440</f>
        <v>0</v>
      </c>
      <c r="AW457" s="2">
        <f>Справ!H440</f>
        <v>0</v>
      </c>
      <c r="AX457" s="2">
        <f>Справ!I440</f>
        <v>0</v>
      </c>
    </row>
    <row r="458" spans="43:50" ht="12.75">
      <c r="AQ458" s="2">
        <f>Справ!A441</f>
        <v>0</v>
      </c>
      <c r="AR458" s="2">
        <f>Справ!C441</f>
        <v>0</v>
      </c>
      <c r="AS458" s="2">
        <f>Справ!D441</f>
        <v>0</v>
      </c>
      <c r="AT458" s="2">
        <f>Справ!E441</f>
        <v>0</v>
      </c>
      <c r="AU458" s="2">
        <f>Справ!F441</f>
        <v>0</v>
      </c>
      <c r="AV458" s="2">
        <f>Справ!G441</f>
        <v>0</v>
      </c>
      <c r="AW458" s="2">
        <f>Справ!H441</f>
        <v>0</v>
      </c>
      <c r="AX458" s="2">
        <f>Справ!I441</f>
        <v>0</v>
      </c>
    </row>
    <row r="459" spans="43:50" ht="12.75">
      <c r="AQ459" s="2">
        <f>Справ!A442</f>
        <v>0</v>
      </c>
      <c r="AR459" s="2">
        <f>Справ!C442</f>
        <v>0</v>
      </c>
      <c r="AS459" s="2">
        <f>Справ!D442</f>
        <v>0</v>
      </c>
      <c r="AT459" s="2">
        <f>Справ!E442</f>
        <v>0</v>
      </c>
      <c r="AU459" s="2">
        <f>Справ!F442</f>
        <v>0</v>
      </c>
      <c r="AV459" s="2">
        <f>Справ!G442</f>
        <v>0</v>
      </c>
      <c r="AW459" s="2">
        <f>Справ!H442</f>
        <v>0</v>
      </c>
      <c r="AX459" s="2">
        <f>Справ!I442</f>
        <v>0</v>
      </c>
    </row>
    <row r="460" spans="43:50" ht="12.75">
      <c r="AQ460" s="2">
        <f>Справ!A443</f>
        <v>0</v>
      </c>
      <c r="AR460" s="2">
        <f>Справ!C443</f>
        <v>0</v>
      </c>
      <c r="AS460" s="2">
        <f>Справ!D443</f>
        <v>0</v>
      </c>
      <c r="AT460" s="2">
        <f>Справ!E443</f>
        <v>0</v>
      </c>
      <c r="AU460" s="2">
        <f>Справ!F443</f>
        <v>0</v>
      </c>
      <c r="AV460" s="2">
        <f>Справ!G443</f>
        <v>0</v>
      </c>
      <c r="AW460" s="2">
        <f>Справ!H443</f>
        <v>0</v>
      </c>
      <c r="AX460" s="2">
        <f>Справ!I443</f>
        <v>0</v>
      </c>
    </row>
    <row r="461" spans="43:50" ht="12.75">
      <c r="AQ461" s="2">
        <f>Справ!A444</f>
        <v>0</v>
      </c>
      <c r="AR461" s="2">
        <f>Справ!C444</f>
        <v>0</v>
      </c>
      <c r="AS461" s="2">
        <f>Справ!D444</f>
        <v>0</v>
      </c>
      <c r="AT461" s="2">
        <f>Справ!E444</f>
        <v>0</v>
      </c>
      <c r="AU461" s="2">
        <f>Справ!F444</f>
        <v>0</v>
      </c>
      <c r="AV461" s="2">
        <f>Справ!G444</f>
        <v>0</v>
      </c>
      <c r="AW461" s="2">
        <f>Справ!H444</f>
        <v>0</v>
      </c>
      <c r="AX461" s="2">
        <f>Справ!I444</f>
        <v>0</v>
      </c>
    </row>
    <row r="462" spans="43:50" ht="12.75">
      <c r="AQ462" s="2">
        <f>Справ!A445</f>
        <v>0</v>
      </c>
      <c r="AR462" s="2">
        <f>Справ!C445</f>
        <v>0</v>
      </c>
      <c r="AS462" s="2">
        <f>Справ!D445</f>
        <v>0</v>
      </c>
      <c r="AT462" s="2">
        <f>Справ!E445</f>
        <v>0</v>
      </c>
      <c r="AU462" s="2">
        <f>Справ!F445</f>
        <v>0</v>
      </c>
      <c r="AV462" s="2">
        <f>Справ!G445</f>
        <v>0</v>
      </c>
      <c r="AW462" s="2">
        <f>Справ!H445</f>
        <v>0</v>
      </c>
      <c r="AX462" s="2">
        <f>Справ!I445</f>
        <v>0</v>
      </c>
    </row>
    <row r="463" spans="43:50" ht="12.75">
      <c r="AQ463" s="2">
        <f>Справ!A446</f>
        <v>0</v>
      </c>
      <c r="AR463" s="2">
        <f>Справ!C446</f>
        <v>0</v>
      </c>
      <c r="AS463" s="2">
        <f>Справ!D446</f>
        <v>0</v>
      </c>
      <c r="AT463" s="2">
        <f>Справ!E446</f>
        <v>0</v>
      </c>
      <c r="AU463" s="2">
        <f>Справ!F446</f>
        <v>0</v>
      </c>
      <c r="AV463" s="2">
        <f>Справ!G446</f>
        <v>0</v>
      </c>
      <c r="AW463" s="2">
        <f>Справ!H446</f>
        <v>0</v>
      </c>
      <c r="AX463" s="2">
        <f>Справ!I446</f>
        <v>0</v>
      </c>
    </row>
    <row r="464" spans="43:50" ht="12.75">
      <c r="AQ464" s="2">
        <f>Справ!A447</f>
        <v>0</v>
      </c>
      <c r="AR464" s="2">
        <f>Справ!C447</f>
        <v>0</v>
      </c>
      <c r="AS464" s="2">
        <f>Справ!D447</f>
        <v>0</v>
      </c>
      <c r="AT464" s="2">
        <f>Справ!E447</f>
        <v>0</v>
      </c>
      <c r="AU464" s="2">
        <f>Справ!F447</f>
        <v>0</v>
      </c>
      <c r="AV464" s="2">
        <f>Справ!G447</f>
        <v>0</v>
      </c>
      <c r="AW464" s="2">
        <f>Справ!H447</f>
        <v>0</v>
      </c>
      <c r="AX464" s="2">
        <f>Справ!I447</f>
        <v>0</v>
      </c>
    </row>
    <row r="465" spans="43:50" ht="12.75">
      <c r="AQ465" s="2">
        <f>Справ!A448</f>
        <v>0</v>
      </c>
      <c r="AR465" s="2">
        <f>Справ!C448</f>
        <v>0</v>
      </c>
      <c r="AS465" s="2">
        <f>Справ!D448</f>
        <v>0</v>
      </c>
      <c r="AT465" s="2">
        <f>Справ!E448</f>
        <v>0</v>
      </c>
      <c r="AU465" s="2">
        <f>Справ!F448</f>
        <v>0</v>
      </c>
      <c r="AV465" s="2">
        <f>Справ!G448</f>
        <v>0</v>
      </c>
      <c r="AW465" s="2">
        <f>Справ!H448</f>
        <v>0</v>
      </c>
      <c r="AX465" s="2">
        <f>Справ!I448</f>
        <v>0</v>
      </c>
    </row>
    <row r="466" spans="43:50" ht="12.75">
      <c r="AQ466" s="2">
        <f>Справ!A449</f>
        <v>0</v>
      </c>
      <c r="AR466" s="2">
        <f>Справ!C449</f>
        <v>0</v>
      </c>
      <c r="AS466" s="2">
        <f>Справ!D449</f>
        <v>0</v>
      </c>
      <c r="AT466" s="2">
        <f>Справ!E449</f>
        <v>0</v>
      </c>
      <c r="AU466" s="2">
        <f>Справ!F449</f>
        <v>0</v>
      </c>
      <c r="AV466" s="2">
        <f>Справ!G449</f>
        <v>0</v>
      </c>
      <c r="AW466" s="2">
        <f>Справ!H449</f>
        <v>0</v>
      </c>
      <c r="AX466" s="2">
        <f>Справ!I449</f>
        <v>0</v>
      </c>
    </row>
    <row r="467" spans="43:50" ht="12.75">
      <c r="AQ467" s="2">
        <f>Справ!A450</f>
        <v>0</v>
      </c>
      <c r="AR467" s="2">
        <f>Справ!C450</f>
        <v>0</v>
      </c>
      <c r="AS467" s="2">
        <f>Справ!D450</f>
        <v>0</v>
      </c>
      <c r="AT467" s="2">
        <f>Справ!E450</f>
        <v>0</v>
      </c>
      <c r="AU467" s="2">
        <f>Справ!F450</f>
        <v>0</v>
      </c>
      <c r="AV467" s="2">
        <f>Справ!G450</f>
        <v>0</v>
      </c>
      <c r="AW467" s="2">
        <f>Справ!H450</f>
        <v>0</v>
      </c>
      <c r="AX467" s="2">
        <f>Справ!I450</f>
        <v>0</v>
      </c>
    </row>
    <row r="468" spans="43:50" ht="12.75">
      <c r="AQ468" s="2">
        <f>Справ!A451</f>
        <v>0</v>
      </c>
      <c r="AR468" s="2">
        <f>Справ!C451</f>
        <v>0</v>
      </c>
      <c r="AS468" s="2">
        <f>Справ!D451</f>
        <v>0</v>
      </c>
      <c r="AT468" s="2">
        <f>Справ!E451</f>
        <v>0</v>
      </c>
      <c r="AU468" s="2">
        <f>Справ!F451</f>
        <v>0</v>
      </c>
      <c r="AV468" s="2">
        <f>Справ!G451</f>
        <v>0</v>
      </c>
      <c r="AW468" s="2">
        <f>Справ!H451</f>
        <v>0</v>
      </c>
      <c r="AX468" s="2">
        <f>Справ!I451</f>
        <v>0</v>
      </c>
    </row>
    <row r="469" spans="43:50" ht="12.75">
      <c r="AQ469" s="2">
        <f>Справ!A452</f>
        <v>0</v>
      </c>
      <c r="AR469" s="2">
        <f>Справ!C452</f>
        <v>0</v>
      </c>
      <c r="AS469" s="2">
        <f>Справ!D452</f>
        <v>0</v>
      </c>
      <c r="AT469" s="2">
        <f>Справ!E452</f>
        <v>0</v>
      </c>
      <c r="AU469" s="2">
        <f>Справ!F452</f>
        <v>0</v>
      </c>
      <c r="AV469" s="2">
        <f>Справ!G452</f>
        <v>0</v>
      </c>
      <c r="AW469" s="2">
        <f>Справ!H452</f>
        <v>0</v>
      </c>
      <c r="AX469" s="2">
        <f>Справ!I452</f>
        <v>0</v>
      </c>
    </row>
    <row r="470" spans="43:50" ht="12.75">
      <c r="AQ470" s="2">
        <f>Справ!A453</f>
        <v>0</v>
      </c>
      <c r="AR470" s="2">
        <f>Справ!C453</f>
        <v>0</v>
      </c>
      <c r="AS470" s="2">
        <f>Справ!D453</f>
        <v>0</v>
      </c>
      <c r="AT470" s="2">
        <f>Справ!E453</f>
        <v>0</v>
      </c>
      <c r="AU470" s="2">
        <f>Справ!F453</f>
        <v>0</v>
      </c>
      <c r="AV470" s="2">
        <f>Справ!G453</f>
        <v>0</v>
      </c>
      <c r="AW470" s="2">
        <f>Справ!H453</f>
        <v>0</v>
      </c>
      <c r="AX470" s="2">
        <f>Справ!I453</f>
        <v>0</v>
      </c>
    </row>
    <row r="471" spans="43:50" ht="12.75">
      <c r="AQ471" s="2">
        <f>Справ!A454</f>
        <v>0</v>
      </c>
      <c r="AR471" s="2">
        <f>Справ!C454</f>
        <v>0</v>
      </c>
      <c r="AS471" s="2">
        <f>Справ!D454</f>
        <v>0</v>
      </c>
      <c r="AT471" s="2">
        <f>Справ!E454</f>
        <v>0</v>
      </c>
      <c r="AU471" s="2">
        <f>Справ!F454</f>
        <v>0</v>
      </c>
      <c r="AV471" s="2">
        <f>Справ!G454</f>
        <v>0</v>
      </c>
      <c r="AW471" s="2">
        <f>Справ!H454</f>
        <v>0</v>
      </c>
      <c r="AX471" s="2">
        <f>Справ!I454</f>
        <v>0</v>
      </c>
    </row>
    <row r="472" spans="43:50" ht="12.75">
      <c r="AQ472" s="2">
        <f>Справ!A455</f>
        <v>0</v>
      </c>
      <c r="AR472" s="2">
        <f>Справ!C455</f>
        <v>0</v>
      </c>
      <c r="AS472" s="2">
        <f>Справ!D455</f>
        <v>0</v>
      </c>
      <c r="AT472" s="2">
        <f>Справ!E455</f>
        <v>0</v>
      </c>
      <c r="AU472" s="2">
        <f>Справ!F455</f>
        <v>0</v>
      </c>
      <c r="AV472" s="2">
        <f>Справ!G455</f>
        <v>0</v>
      </c>
      <c r="AW472" s="2">
        <f>Справ!H455</f>
        <v>0</v>
      </c>
      <c r="AX472" s="2">
        <f>Справ!I455</f>
        <v>0</v>
      </c>
    </row>
    <row r="473" spans="43:50" ht="12.75">
      <c r="AQ473" s="2">
        <f>Справ!A456</f>
        <v>0</v>
      </c>
      <c r="AR473" s="2">
        <f>Справ!C456</f>
        <v>0</v>
      </c>
      <c r="AS473" s="2">
        <f>Справ!D456</f>
        <v>0</v>
      </c>
      <c r="AT473" s="2">
        <f>Справ!E456</f>
        <v>0</v>
      </c>
      <c r="AU473" s="2">
        <f>Справ!F456</f>
        <v>0</v>
      </c>
      <c r="AV473" s="2">
        <f>Справ!G456</f>
        <v>0</v>
      </c>
      <c r="AW473" s="2">
        <f>Справ!H456</f>
        <v>0</v>
      </c>
      <c r="AX473" s="2">
        <f>Справ!I456</f>
        <v>0</v>
      </c>
    </row>
    <row r="474" spans="43:50" ht="12.75">
      <c r="AQ474" s="2">
        <f>Справ!A457</f>
        <v>0</v>
      </c>
      <c r="AR474" s="2">
        <f>Справ!C457</f>
        <v>0</v>
      </c>
      <c r="AS474" s="2">
        <f>Справ!D457</f>
        <v>0</v>
      </c>
      <c r="AT474" s="2">
        <f>Справ!E457</f>
        <v>0</v>
      </c>
      <c r="AU474" s="2">
        <f>Справ!F457</f>
        <v>0</v>
      </c>
      <c r="AV474" s="2">
        <f>Справ!G457</f>
        <v>0</v>
      </c>
      <c r="AW474" s="2">
        <f>Справ!H457</f>
        <v>0</v>
      </c>
      <c r="AX474" s="2">
        <f>Справ!I457</f>
        <v>0</v>
      </c>
    </row>
    <row r="475" spans="43:50" ht="12.75">
      <c r="AQ475" s="2">
        <f>Справ!A458</f>
        <v>0</v>
      </c>
      <c r="AR475" s="2">
        <f>Справ!C458</f>
        <v>0</v>
      </c>
      <c r="AS475" s="2">
        <f>Справ!D458</f>
        <v>0</v>
      </c>
      <c r="AT475" s="2">
        <f>Справ!E458</f>
        <v>0</v>
      </c>
      <c r="AU475" s="2">
        <f>Справ!F458</f>
        <v>0</v>
      </c>
      <c r="AV475" s="2">
        <f>Справ!G458</f>
        <v>0</v>
      </c>
      <c r="AW475" s="2">
        <f>Справ!H458</f>
        <v>0</v>
      </c>
      <c r="AX475" s="2">
        <f>Справ!I458</f>
        <v>0</v>
      </c>
    </row>
    <row r="476" spans="43:50" ht="12.75">
      <c r="AQ476" s="2">
        <f>Справ!A459</f>
        <v>0</v>
      </c>
      <c r="AR476" s="2">
        <f>Справ!C459</f>
        <v>0</v>
      </c>
      <c r="AS476" s="2">
        <f>Справ!D459</f>
        <v>0</v>
      </c>
      <c r="AT476" s="2">
        <f>Справ!E459</f>
        <v>0</v>
      </c>
      <c r="AU476" s="2">
        <f>Справ!F459</f>
        <v>0</v>
      </c>
      <c r="AV476" s="2">
        <f>Справ!G459</f>
        <v>0</v>
      </c>
      <c r="AW476" s="2">
        <f>Справ!H459</f>
        <v>0</v>
      </c>
      <c r="AX476" s="2">
        <f>Справ!I459</f>
        <v>0</v>
      </c>
    </row>
    <row r="477" spans="43:50" ht="12.75">
      <c r="AQ477" s="2">
        <f>Справ!A460</f>
        <v>0</v>
      </c>
      <c r="AR477" s="2">
        <f>Справ!C460</f>
        <v>0</v>
      </c>
      <c r="AS477" s="2">
        <f>Справ!D460</f>
        <v>0</v>
      </c>
      <c r="AT477" s="2">
        <f>Справ!E460</f>
        <v>0</v>
      </c>
      <c r="AU477" s="2">
        <f>Справ!F460</f>
        <v>0</v>
      </c>
      <c r="AV477" s="2">
        <f>Справ!G460</f>
        <v>0</v>
      </c>
      <c r="AW477" s="2">
        <f>Справ!H460</f>
        <v>0</v>
      </c>
      <c r="AX477" s="2">
        <f>Справ!I460</f>
        <v>0</v>
      </c>
    </row>
    <row r="478" spans="43:50" ht="12.75">
      <c r="AQ478" s="2">
        <f>Справ!A461</f>
        <v>0</v>
      </c>
      <c r="AR478" s="2">
        <f>Справ!C461</f>
        <v>0</v>
      </c>
      <c r="AS478" s="2">
        <f>Справ!D461</f>
        <v>0</v>
      </c>
      <c r="AT478" s="2">
        <f>Справ!E461</f>
        <v>0</v>
      </c>
      <c r="AU478" s="2">
        <f>Справ!F461</f>
        <v>0</v>
      </c>
      <c r="AV478" s="2">
        <f>Справ!G461</f>
        <v>0</v>
      </c>
      <c r="AW478" s="2">
        <f>Справ!H461</f>
        <v>0</v>
      </c>
      <c r="AX478" s="2">
        <f>Справ!I461</f>
        <v>0</v>
      </c>
    </row>
    <row r="479" spans="43:50" ht="12.75">
      <c r="AQ479" s="2">
        <f>Справ!A462</f>
        <v>0</v>
      </c>
      <c r="AR479" s="2">
        <f>Справ!C462</f>
        <v>0</v>
      </c>
      <c r="AS479" s="2">
        <f>Справ!D462</f>
        <v>0</v>
      </c>
      <c r="AT479" s="2">
        <f>Справ!E462</f>
        <v>0</v>
      </c>
      <c r="AU479" s="2">
        <f>Справ!F462</f>
        <v>0</v>
      </c>
      <c r="AV479" s="2">
        <f>Справ!G462</f>
        <v>0</v>
      </c>
      <c r="AW479" s="2">
        <f>Справ!H462</f>
        <v>0</v>
      </c>
      <c r="AX479" s="2">
        <f>Справ!I462</f>
        <v>0</v>
      </c>
    </row>
    <row r="480" spans="43:50" ht="12.75">
      <c r="AQ480" s="2">
        <f>Справ!A463</f>
        <v>0</v>
      </c>
      <c r="AR480" s="2">
        <f>Справ!C463</f>
        <v>0</v>
      </c>
      <c r="AS480" s="2">
        <f>Справ!D463</f>
        <v>0</v>
      </c>
      <c r="AT480" s="2">
        <f>Справ!E463</f>
        <v>0</v>
      </c>
      <c r="AU480" s="2">
        <f>Справ!F463</f>
        <v>0</v>
      </c>
      <c r="AV480" s="2">
        <f>Справ!G463</f>
        <v>0</v>
      </c>
      <c r="AW480" s="2">
        <f>Справ!H463</f>
        <v>0</v>
      </c>
      <c r="AX480" s="2">
        <f>Справ!I463</f>
        <v>0</v>
      </c>
    </row>
    <row r="481" spans="43:50" ht="12.75">
      <c r="AQ481" s="2">
        <f>Справ!A464</f>
        <v>0</v>
      </c>
      <c r="AR481" s="2">
        <f>Справ!C464</f>
        <v>0</v>
      </c>
      <c r="AS481" s="2">
        <f>Справ!D464</f>
        <v>0</v>
      </c>
      <c r="AT481" s="2">
        <f>Справ!E464</f>
        <v>0</v>
      </c>
      <c r="AU481" s="2">
        <f>Справ!F464</f>
        <v>0</v>
      </c>
      <c r="AV481" s="2">
        <f>Справ!G464</f>
        <v>0</v>
      </c>
      <c r="AW481" s="2">
        <f>Справ!H464</f>
        <v>0</v>
      </c>
      <c r="AX481" s="2">
        <f>Справ!I464</f>
        <v>0</v>
      </c>
    </row>
    <row r="482" spans="43:50" ht="12.75">
      <c r="AQ482" s="2">
        <f>Справ!A465</f>
        <v>0</v>
      </c>
      <c r="AR482" s="2">
        <f>Справ!C465</f>
        <v>0</v>
      </c>
      <c r="AS482" s="2">
        <f>Справ!D465</f>
        <v>0</v>
      </c>
      <c r="AT482" s="2">
        <f>Справ!E465</f>
        <v>0</v>
      </c>
      <c r="AU482" s="2">
        <f>Справ!F465</f>
        <v>0</v>
      </c>
      <c r="AV482" s="2">
        <f>Справ!G465</f>
        <v>0</v>
      </c>
      <c r="AW482" s="2">
        <f>Справ!H465</f>
        <v>0</v>
      </c>
      <c r="AX482" s="2">
        <f>Справ!I465</f>
        <v>0</v>
      </c>
    </row>
    <row r="483" spans="43:50" ht="12.75">
      <c r="AQ483" s="2">
        <f>Справ!A466</f>
        <v>0</v>
      </c>
      <c r="AR483" s="2">
        <f>Справ!C466</f>
        <v>0</v>
      </c>
      <c r="AS483" s="2">
        <f>Справ!D466</f>
        <v>0</v>
      </c>
      <c r="AT483" s="2">
        <f>Справ!E466</f>
        <v>0</v>
      </c>
      <c r="AU483" s="2">
        <f>Справ!F466</f>
        <v>0</v>
      </c>
      <c r="AV483" s="2">
        <f>Справ!G466</f>
        <v>0</v>
      </c>
      <c r="AW483" s="2">
        <f>Справ!H466</f>
        <v>0</v>
      </c>
      <c r="AX483" s="2">
        <f>Справ!I466</f>
        <v>0</v>
      </c>
    </row>
    <row r="484" spans="43:50" ht="12.75">
      <c r="AQ484" s="2">
        <f>Справ!A467</f>
        <v>0</v>
      </c>
      <c r="AR484" s="2">
        <f>Справ!C467</f>
        <v>0</v>
      </c>
      <c r="AS484" s="2">
        <f>Справ!D467</f>
        <v>0</v>
      </c>
      <c r="AT484" s="2">
        <f>Справ!E467</f>
        <v>0</v>
      </c>
      <c r="AU484" s="2">
        <f>Справ!F467</f>
        <v>0</v>
      </c>
      <c r="AV484" s="2">
        <f>Справ!G467</f>
        <v>0</v>
      </c>
      <c r="AW484" s="2">
        <f>Справ!H467</f>
        <v>0</v>
      </c>
      <c r="AX484" s="2">
        <f>Справ!I467</f>
        <v>0</v>
      </c>
    </row>
    <row r="485" spans="43:50" ht="12.75">
      <c r="AQ485" s="2">
        <f>Справ!A468</f>
        <v>0</v>
      </c>
      <c r="AR485" s="2">
        <f>Справ!C468</f>
        <v>0</v>
      </c>
      <c r="AS485" s="2">
        <f>Справ!D468</f>
        <v>0</v>
      </c>
      <c r="AT485" s="2">
        <f>Справ!E468</f>
        <v>0</v>
      </c>
      <c r="AU485" s="2">
        <f>Справ!F468</f>
        <v>0</v>
      </c>
      <c r="AV485" s="2">
        <f>Справ!G468</f>
        <v>0</v>
      </c>
      <c r="AW485" s="2">
        <f>Справ!H468</f>
        <v>0</v>
      </c>
      <c r="AX485" s="2">
        <f>Справ!I468</f>
        <v>0</v>
      </c>
    </row>
    <row r="486" spans="43:50" ht="12.75">
      <c r="AQ486" s="2">
        <f>Справ!A469</f>
        <v>0</v>
      </c>
      <c r="AR486" s="2">
        <f>Справ!C469</f>
        <v>0</v>
      </c>
      <c r="AS486" s="2">
        <f>Справ!D469</f>
        <v>0</v>
      </c>
      <c r="AT486" s="2">
        <f>Справ!E469</f>
        <v>0</v>
      </c>
      <c r="AU486" s="2">
        <f>Справ!F469</f>
        <v>0</v>
      </c>
      <c r="AV486" s="2">
        <f>Справ!G469</f>
        <v>0</v>
      </c>
      <c r="AW486" s="2">
        <f>Справ!H469</f>
        <v>0</v>
      </c>
      <c r="AX486" s="2">
        <f>Справ!I469</f>
        <v>0</v>
      </c>
    </row>
    <row r="487" spans="43:50" ht="12.75">
      <c r="AQ487" s="2">
        <f>Справ!A470</f>
        <v>0</v>
      </c>
      <c r="AR487" s="2">
        <f>Справ!C470</f>
        <v>0</v>
      </c>
      <c r="AS487" s="2">
        <f>Справ!D470</f>
        <v>0</v>
      </c>
      <c r="AT487" s="2">
        <f>Справ!E470</f>
        <v>0</v>
      </c>
      <c r="AU487" s="2">
        <f>Справ!F470</f>
        <v>0</v>
      </c>
      <c r="AV487" s="2">
        <f>Справ!G470</f>
        <v>0</v>
      </c>
      <c r="AW487" s="2">
        <f>Справ!H470</f>
        <v>0</v>
      </c>
      <c r="AX487" s="2">
        <f>Справ!I470</f>
        <v>0</v>
      </c>
    </row>
    <row r="488" spans="43:50" ht="12.75">
      <c r="AQ488" s="2">
        <f>Справ!A471</f>
        <v>0</v>
      </c>
      <c r="AR488" s="2">
        <f>Справ!C471</f>
        <v>0</v>
      </c>
      <c r="AS488" s="2">
        <f>Справ!D471</f>
        <v>0</v>
      </c>
      <c r="AT488" s="2">
        <f>Справ!E471</f>
        <v>0</v>
      </c>
      <c r="AU488" s="2">
        <f>Справ!F471</f>
        <v>0</v>
      </c>
      <c r="AV488" s="2">
        <f>Справ!G471</f>
        <v>0</v>
      </c>
      <c r="AW488" s="2">
        <f>Справ!H471</f>
        <v>0</v>
      </c>
      <c r="AX488" s="2">
        <f>Справ!I471</f>
        <v>0</v>
      </c>
    </row>
    <row r="489" spans="43:50" ht="12.75">
      <c r="AQ489" s="2">
        <f>Справ!A472</f>
        <v>0</v>
      </c>
      <c r="AR489" s="2">
        <f>Справ!C472</f>
        <v>0</v>
      </c>
      <c r="AS489" s="2">
        <f>Справ!D472</f>
        <v>0</v>
      </c>
      <c r="AT489" s="2">
        <f>Справ!E472</f>
        <v>0</v>
      </c>
      <c r="AU489" s="2">
        <f>Справ!F472</f>
        <v>0</v>
      </c>
      <c r="AV489" s="2">
        <f>Справ!G472</f>
        <v>0</v>
      </c>
      <c r="AW489" s="2">
        <f>Справ!H472</f>
        <v>0</v>
      </c>
      <c r="AX489" s="2">
        <f>Справ!I472</f>
        <v>0</v>
      </c>
    </row>
    <row r="490" spans="43:50" ht="12.75">
      <c r="AQ490" s="2">
        <f>Справ!A473</f>
        <v>0</v>
      </c>
      <c r="AR490" s="2">
        <f>Справ!C473</f>
        <v>0</v>
      </c>
      <c r="AS490" s="2">
        <f>Справ!D473</f>
        <v>0</v>
      </c>
      <c r="AT490" s="2">
        <f>Справ!E473</f>
        <v>0</v>
      </c>
      <c r="AU490" s="2">
        <f>Справ!F473</f>
        <v>0</v>
      </c>
      <c r="AV490" s="2">
        <f>Справ!G473</f>
        <v>0</v>
      </c>
      <c r="AW490" s="2">
        <f>Справ!H473</f>
        <v>0</v>
      </c>
      <c r="AX490" s="2">
        <f>Справ!I473</f>
        <v>0</v>
      </c>
    </row>
    <row r="491" spans="43:50" ht="12.75">
      <c r="AQ491" s="2">
        <f>Справ!A474</f>
        <v>0</v>
      </c>
      <c r="AR491" s="2">
        <f>Справ!C474</f>
        <v>0</v>
      </c>
      <c r="AS491" s="2">
        <f>Справ!D474</f>
        <v>0</v>
      </c>
      <c r="AT491" s="2">
        <f>Справ!E474</f>
        <v>0</v>
      </c>
      <c r="AU491" s="2">
        <f>Справ!F474</f>
        <v>0</v>
      </c>
      <c r="AV491" s="2">
        <f>Справ!G474</f>
        <v>0</v>
      </c>
      <c r="AW491" s="2">
        <f>Справ!H474</f>
        <v>0</v>
      </c>
      <c r="AX491" s="2">
        <f>Справ!I474</f>
        <v>0</v>
      </c>
    </row>
    <row r="492" spans="43:50" ht="12.75">
      <c r="AQ492" s="2">
        <f>Справ!A475</f>
        <v>0</v>
      </c>
      <c r="AR492" s="2">
        <f>Справ!C475</f>
        <v>0</v>
      </c>
      <c r="AS492" s="2">
        <f>Справ!D475</f>
        <v>0</v>
      </c>
      <c r="AT492" s="2">
        <f>Справ!E475</f>
        <v>0</v>
      </c>
      <c r="AU492" s="2">
        <f>Справ!F475</f>
        <v>0</v>
      </c>
      <c r="AV492" s="2">
        <f>Справ!G475</f>
        <v>0</v>
      </c>
      <c r="AW492" s="2">
        <f>Справ!H475</f>
        <v>0</v>
      </c>
      <c r="AX492" s="2">
        <f>Справ!I475</f>
        <v>0</v>
      </c>
    </row>
    <row r="493" spans="43:50" ht="12.75">
      <c r="AQ493" s="2">
        <f>Справ!A476</f>
        <v>0</v>
      </c>
      <c r="AR493" s="2">
        <f>Справ!C476</f>
        <v>0</v>
      </c>
      <c r="AS493" s="2">
        <f>Справ!D476</f>
        <v>0</v>
      </c>
      <c r="AT493" s="2">
        <f>Справ!E476</f>
        <v>0</v>
      </c>
      <c r="AU493" s="2">
        <f>Справ!F476</f>
        <v>0</v>
      </c>
      <c r="AV493" s="2">
        <f>Справ!G476</f>
        <v>0</v>
      </c>
      <c r="AW493" s="2">
        <f>Справ!H476</f>
        <v>0</v>
      </c>
      <c r="AX493" s="2">
        <f>Справ!I476</f>
        <v>0</v>
      </c>
    </row>
    <row r="494" spans="43:50" ht="12.75">
      <c r="AQ494" s="2">
        <f>Справ!A477</f>
        <v>0</v>
      </c>
      <c r="AR494" s="2">
        <f>Справ!C477</f>
        <v>0</v>
      </c>
      <c r="AS494" s="2">
        <f>Справ!D477</f>
        <v>0</v>
      </c>
      <c r="AT494" s="2">
        <f>Справ!E477</f>
        <v>0</v>
      </c>
      <c r="AU494" s="2">
        <f>Справ!F477</f>
        <v>0</v>
      </c>
      <c r="AV494" s="2">
        <f>Справ!G477</f>
        <v>0</v>
      </c>
      <c r="AW494" s="2">
        <f>Справ!H477</f>
        <v>0</v>
      </c>
      <c r="AX494" s="2">
        <f>Справ!I477</f>
        <v>0</v>
      </c>
    </row>
    <row r="495" spans="43:50" ht="12.75">
      <c r="AQ495" s="2">
        <f>Справ!A478</f>
        <v>0</v>
      </c>
      <c r="AR495" s="2">
        <f>Справ!C478</f>
        <v>0</v>
      </c>
      <c r="AS495" s="2">
        <f>Справ!D478</f>
        <v>0</v>
      </c>
      <c r="AT495" s="2">
        <f>Справ!E478</f>
        <v>0</v>
      </c>
      <c r="AU495" s="2">
        <f>Справ!F478</f>
        <v>0</v>
      </c>
      <c r="AV495" s="2">
        <f>Справ!G478</f>
        <v>0</v>
      </c>
      <c r="AW495" s="2">
        <f>Справ!H478</f>
        <v>0</v>
      </c>
      <c r="AX495" s="2">
        <f>Справ!I478</f>
        <v>0</v>
      </c>
    </row>
    <row r="496" spans="43:50" ht="12.75">
      <c r="AQ496" s="2">
        <f>Справ!A479</f>
        <v>0</v>
      </c>
      <c r="AR496" s="2">
        <f>Справ!C479</f>
        <v>0</v>
      </c>
      <c r="AS496" s="2">
        <f>Справ!D479</f>
        <v>0</v>
      </c>
      <c r="AT496" s="2">
        <f>Справ!E479</f>
        <v>0</v>
      </c>
      <c r="AU496" s="2">
        <f>Справ!F479</f>
        <v>0</v>
      </c>
      <c r="AV496" s="2">
        <f>Справ!G479</f>
        <v>0</v>
      </c>
      <c r="AW496" s="2">
        <f>Справ!H479</f>
        <v>0</v>
      </c>
      <c r="AX496" s="2">
        <f>Справ!I479</f>
        <v>0</v>
      </c>
    </row>
    <row r="497" spans="43:50" ht="12.75">
      <c r="AQ497" s="2">
        <f>Справ!A480</f>
        <v>0</v>
      </c>
      <c r="AR497" s="2">
        <f>Справ!C480</f>
        <v>0</v>
      </c>
      <c r="AS497" s="2">
        <f>Справ!D480</f>
        <v>0</v>
      </c>
      <c r="AT497" s="2">
        <f>Справ!E480</f>
        <v>0</v>
      </c>
      <c r="AU497" s="2">
        <f>Справ!F480</f>
        <v>0</v>
      </c>
      <c r="AV497" s="2">
        <f>Справ!G480</f>
        <v>0</v>
      </c>
      <c r="AW497" s="2">
        <f>Справ!H480</f>
        <v>0</v>
      </c>
      <c r="AX497" s="2">
        <f>Справ!I480</f>
        <v>0</v>
      </c>
    </row>
    <row r="498" spans="43:50" ht="12.75">
      <c r="AQ498" s="2">
        <f>Справ!A481</f>
        <v>0</v>
      </c>
      <c r="AR498" s="2">
        <f>Справ!C481</f>
        <v>0</v>
      </c>
      <c r="AS498" s="2">
        <f>Справ!D481</f>
        <v>0</v>
      </c>
      <c r="AT498" s="2">
        <f>Справ!E481</f>
        <v>0</v>
      </c>
      <c r="AU498" s="2">
        <f>Справ!F481</f>
        <v>0</v>
      </c>
      <c r="AV498" s="2">
        <f>Справ!G481</f>
        <v>0</v>
      </c>
      <c r="AW498" s="2">
        <f>Справ!H481</f>
        <v>0</v>
      </c>
      <c r="AX498" s="2">
        <f>Справ!I481</f>
        <v>0</v>
      </c>
    </row>
    <row r="499" spans="43:50" ht="12.75">
      <c r="AQ499" s="2">
        <f>Справ!A482</f>
        <v>0</v>
      </c>
      <c r="AR499" s="2">
        <f>Справ!C482</f>
        <v>0</v>
      </c>
      <c r="AS499" s="2">
        <f>Справ!D482</f>
        <v>0</v>
      </c>
      <c r="AT499" s="2">
        <f>Справ!E482</f>
        <v>0</v>
      </c>
      <c r="AU499" s="2">
        <f>Справ!F482</f>
        <v>0</v>
      </c>
      <c r="AV499" s="2">
        <f>Справ!G482</f>
        <v>0</v>
      </c>
      <c r="AW499" s="2">
        <f>Справ!H482</f>
        <v>0</v>
      </c>
      <c r="AX499" s="2">
        <f>Справ!I482</f>
        <v>0</v>
      </c>
    </row>
    <row r="500" spans="43:50" ht="12.75">
      <c r="AQ500" s="2">
        <f>Справ!A483</f>
        <v>0</v>
      </c>
      <c r="AR500" s="2">
        <f>Справ!C483</f>
        <v>0</v>
      </c>
      <c r="AS500" s="2">
        <f>Справ!D483</f>
        <v>0</v>
      </c>
      <c r="AT500" s="2">
        <f>Справ!E483</f>
        <v>0</v>
      </c>
      <c r="AU500" s="2">
        <f>Справ!F483</f>
        <v>0</v>
      </c>
      <c r="AV500" s="2">
        <f>Справ!G483</f>
        <v>0</v>
      </c>
      <c r="AW500" s="2">
        <f>Справ!H483</f>
        <v>0</v>
      </c>
      <c r="AX500" s="2">
        <f>Справ!I483</f>
        <v>0</v>
      </c>
    </row>
  </sheetData>
  <sheetProtection password="C762" sheet="1" objects="1" scenarios="1"/>
  <dataValidations count="13">
    <dataValidation errorStyle="warning" type="textLength" operator="lessThanOrEqual" allowBlank="1" showInputMessage="1" showErrorMessage="1" errorTitle="Ч|а Ле!" error="Нельзя ли покороче?" sqref="C20:C21">
      <formula1>250</formula1>
    </dataValidation>
    <dataValidation type="decimal" operator="greaterThanOrEqual" allowBlank="1" showInputMessage="1" showErrorMessage="1" errorTitle="КАКОЙ УЖАС!!!" error="Введите число.&#10;Например:&#10;        152.36&#10;или  152,36&#10;Разделитель . или ,!&#10;" sqref="C6">
      <formula1>0</formula1>
    </dataValidation>
    <dataValidation errorStyle="warning" type="list" allowBlank="1" showInputMessage="1" showErrorMessage="1" sqref="C5">
      <formula1>$F$5:$F$7</formula1>
    </dataValidation>
    <dataValidation errorStyle="information" operator="equal" allowBlank="1" showInputMessage="1" errorTitle="Ч|а  Ле!" error="Проверьте длину ИНН.&#10;Длина ИНН - 10 цифр." sqref="C8"/>
    <dataValidation errorStyle="warning" type="textLength" operator="equal" allowBlank="1" showInputMessage="1" showErrorMessage="1" errorTitle="Ч|а Ле!" error="Проверьте длину номера счета.&#10;Длина номера счета равна 20 знакам" sqref="C16">
      <formula1>20</formula1>
    </dataValidation>
    <dataValidation errorStyle="warning" type="textLength" operator="equal" allowBlank="1" showInputMessage="1" showErrorMessage="1" errorTitle="Китайское предупреждение" error="Проверьте длину текста" sqref="C11">
      <formula1>20</formula1>
    </dataValidation>
    <dataValidation errorStyle="information" type="textLength" operator="equal" allowBlank="1" showInputMessage="1" showErrorMessage="1" errorTitle="Последнее китайское предупрежд." error="Проверь длину ИНН.&#10;Длина ИНН=10 знакам." sqref="C18">
      <formula1>10</formula1>
    </dataValidation>
    <dataValidation type="list" allowBlank="1" showInputMessage="1" showErrorMessage="1" sqref="C37">
      <formula1>$H$5:$H$7</formula1>
    </dataValidation>
    <dataValidation type="list" allowBlank="1" showInputMessage="1" showErrorMessage="1" sqref="C38">
      <formula1>$I$5:$I$7</formula1>
    </dataValidation>
    <dataValidation errorStyle="warning" operator="lessThanOrEqual" allowBlank="1" showInputMessage="1" showErrorMessage="1" errorTitle="Ч|а Ле!" error="Нету ле в списках такого кода!" sqref="C22"/>
    <dataValidation errorStyle="warning" operator="lessThanOrEqual" allowBlank="1" showInputMessage="1" showErrorMessage="1" errorTitle="Ч|а Ле!" error="Нельзя ли покороче?" sqref="C23:C28 C30:C34"/>
    <dataValidation errorStyle="warning" type="list" operator="lessThanOrEqual" allowBlank="1" showInputMessage="1" showErrorMessage="1" errorTitle="Сосредоточьтесь" error="Наберите 01&#10;или 02 или 03 или 04...  &#10;Ну вы поняли." sqref="C29">
      <formula1>"01,02,03,04,05,06,07,08"</formula1>
    </dataValidation>
    <dataValidation allowBlank="1" showInputMessage="1" showErrorMessage="1" promptTitle="Дата платежей" sqref="C3"/>
  </dataValidations>
  <hyperlinks>
    <hyperlink ref="C35" location="Инструкция!A8" tooltip="Инструкция по программе" display="Справка"/>
  </hyperlinks>
  <printOptions/>
  <pageMargins left="0.3937007874015748" right="0.3937007874015748" top="0.3937007874015748" bottom="0.3937007874015748" header="0" footer="0"/>
  <pageSetup blackAndWhite="1" horizontalDpi="120" verticalDpi="12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T48"/>
  <sheetViews>
    <sheetView showGridLines="0" showRowColHeaders="0" showZeros="0" showOutlineSymbols="0" zoomScale="110" zoomScaleNormal="110" zoomScalePageLayoutView="0" workbookViewId="0" topLeftCell="A1">
      <pane ySplit="1" topLeftCell="A2" activePane="bottomLeft" state="frozen"/>
      <selection pane="topLeft" activeCell="A1" sqref="A1"/>
      <selection pane="bottomLeft" activeCell="C10" sqref="C10"/>
    </sheetView>
  </sheetViews>
  <sheetFormatPr defaultColWidth="9.00390625" defaultRowHeight="39" customHeight="1"/>
  <cols>
    <col min="1" max="1" width="4.25390625" style="0" bestFit="1" customWidth="1"/>
    <col min="2" max="2" width="12.625" style="0" customWidth="1"/>
    <col min="3" max="3" width="37.00390625" style="0" customWidth="1"/>
    <col min="4" max="4" width="18.25390625" style="0" customWidth="1"/>
    <col min="5" max="5" width="11.375" style="0" customWidth="1"/>
    <col min="6" max="6" width="10.75390625" style="0" customWidth="1"/>
    <col min="7" max="7" width="11.125" style="0" customWidth="1"/>
    <col min="8" max="8" width="9.25390625" style="0" customWidth="1"/>
    <col min="9" max="9" width="5.00390625" style="0" hidden="1" customWidth="1"/>
    <col min="10" max="10" width="2.125" style="0" hidden="1" customWidth="1"/>
    <col min="11" max="11" width="2.375" style="0" hidden="1" customWidth="1"/>
    <col min="12" max="12" width="2.125" style="0" hidden="1" customWidth="1"/>
    <col min="13" max="13" width="2.25390625" style="0" hidden="1" customWidth="1"/>
    <col min="14" max="14" width="12.75390625" style="0" hidden="1" customWidth="1"/>
    <col min="15" max="15" width="19.00390625" style="0" hidden="1" customWidth="1"/>
    <col min="16" max="16" width="27.625" style="0" hidden="1" customWidth="1"/>
    <col min="17" max="17" width="24.75390625" style="0" hidden="1" customWidth="1"/>
    <col min="18" max="18" width="11.625" style="0" hidden="1" customWidth="1"/>
    <col min="19" max="19" width="4.00390625" style="0" hidden="1" customWidth="1"/>
    <col min="20" max="57" width="9.125" style="0" hidden="1" customWidth="1"/>
  </cols>
  <sheetData>
    <row r="1" spans="1:19" ht="39" customHeight="1">
      <c r="A1" s="131" t="s">
        <v>267</v>
      </c>
      <c r="B1" s="120" t="s">
        <v>223</v>
      </c>
      <c r="C1" s="121" t="s">
        <v>271</v>
      </c>
      <c r="D1" s="121" t="s">
        <v>272</v>
      </c>
      <c r="E1" s="121" t="s">
        <v>269</v>
      </c>
      <c r="F1" s="121" t="s">
        <v>225</v>
      </c>
      <c r="G1" s="121" t="s">
        <v>270</v>
      </c>
      <c r="H1" s="121" t="s">
        <v>195</v>
      </c>
      <c r="I1" s="132"/>
      <c r="J1" s="133"/>
      <c r="K1" s="133"/>
      <c r="L1" s="133"/>
      <c r="M1" s="133"/>
      <c r="N1" s="133"/>
      <c r="O1" s="133"/>
      <c r="P1" s="133"/>
      <c r="Q1" s="133"/>
      <c r="R1" s="133"/>
      <c r="S1" s="133"/>
    </row>
    <row r="2" spans="1:20" ht="39" customHeight="1">
      <c r="A2" s="130">
        <v>1</v>
      </c>
      <c r="B2" s="140"/>
      <c r="C2" s="141"/>
      <c r="D2" s="141"/>
      <c r="E2" s="142"/>
      <c r="F2" s="142"/>
      <c r="G2" s="143"/>
      <c r="H2" s="143"/>
      <c r="I2" s="134"/>
      <c r="J2" s="133"/>
      <c r="K2" s="135">
        <v>4</v>
      </c>
      <c r="L2" s="133"/>
      <c r="M2" s="133"/>
      <c r="N2" s="133" t="str">
        <f>"B"&amp;K2+1</f>
        <v>B5</v>
      </c>
      <c r="O2" s="133" t="str">
        <f>"C"&amp;K2+1</f>
        <v>C5</v>
      </c>
      <c r="P2" s="133" t="str">
        <f>"D"&amp;K2+1</f>
        <v>D5</v>
      </c>
      <c r="Q2" s="133" t="str">
        <f>"E"&amp;K2+1</f>
        <v>E5</v>
      </c>
      <c r="R2" s="133" t="str">
        <f>"F"&amp;K2+1</f>
        <v>F5</v>
      </c>
      <c r="S2" s="133" t="str">
        <f>"G"&amp;K2+1</f>
        <v>G5</v>
      </c>
      <c r="T2" s="133" t="str">
        <f>"H"&amp;K2+1</f>
        <v>H5</v>
      </c>
    </row>
    <row r="3" spans="1:19" ht="39" customHeight="1">
      <c r="A3" s="130">
        <v>2</v>
      </c>
      <c r="B3" s="144"/>
      <c r="C3" s="145"/>
      <c r="D3" s="145"/>
      <c r="E3" s="142"/>
      <c r="F3" s="142"/>
      <c r="G3" s="143"/>
      <c r="H3" s="143"/>
      <c r="I3" s="134"/>
      <c r="J3" s="133"/>
      <c r="K3" s="136"/>
      <c r="L3" s="133"/>
      <c r="M3" s="133"/>
      <c r="N3" s="133"/>
      <c r="O3" s="133"/>
      <c r="P3" s="133"/>
      <c r="Q3" s="133"/>
      <c r="R3" s="133"/>
      <c r="S3" s="133"/>
    </row>
    <row r="4" spans="1:19" ht="39" customHeight="1">
      <c r="A4" s="130">
        <v>3</v>
      </c>
      <c r="B4" s="144"/>
      <c r="C4" s="145"/>
      <c r="D4" s="145"/>
      <c r="E4" s="142"/>
      <c r="F4" s="142"/>
      <c r="G4" s="143"/>
      <c r="H4" s="147"/>
      <c r="I4" s="134"/>
      <c r="J4" s="133"/>
      <c r="K4" s="136"/>
      <c r="L4" s="133"/>
      <c r="M4" s="133"/>
      <c r="N4" s="133"/>
      <c r="O4" s="133"/>
      <c r="P4" s="133"/>
      <c r="Q4" s="133"/>
      <c r="R4" s="133"/>
      <c r="S4" s="133"/>
    </row>
    <row r="5" spans="1:20" ht="39" customHeight="1">
      <c r="A5" s="130">
        <v>4</v>
      </c>
      <c r="B5" s="144"/>
      <c r="C5" s="145"/>
      <c r="D5" s="145"/>
      <c r="E5" s="146"/>
      <c r="F5" s="146"/>
      <c r="G5" s="147"/>
      <c r="H5" s="147"/>
      <c r="I5" s="134"/>
      <c r="J5" s="133"/>
      <c r="K5" s="136"/>
      <c r="L5" s="133"/>
      <c r="M5" s="133"/>
      <c r="N5" s="133">
        <f ca="1" t="shared" si="0" ref="N5:T5">INDIRECT(N2)</f>
        <v>0</v>
      </c>
      <c r="O5" s="133">
        <f ca="1" t="shared" si="0"/>
        <v>0</v>
      </c>
      <c r="P5" s="133">
        <f ca="1" t="shared" si="0"/>
        <v>0</v>
      </c>
      <c r="Q5" s="133">
        <f ca="1" t="shared" si="0"/>
        <v>0</v>
      </c>
      <c r="R5" s="133">
        <f ca="1" t="shared" si="0"/>
        <v>0</v>
      </c>
      <c r="S5" s="133">
        <f ca="1" t="shared" si="0"/>
        <v>0</v>
      </c>
      <c r="T5" s="133">
        <f ca="1" t="shared" si="0"/>
        <v>0</v>
      </c>
    </row>
    <row r="6" spans="1:20" ht="39" customHeight="1">
      <c r="A6" s="130">
        <v>5</v>
      </c>
      <c r="B6" s="144"/>
      <c r="C6" s="145"/>
      <c r="D6" s="145"/>
      <c r="E6" s="146"/>
      <c r="F6" s="146"/>
      <c r="G6" s="147"/>
      <c r="H6" s="147"/>
      <c r="I6" s="134"/>
      <c r="J6" s="133"/>
      <c r="K6" s="136"/>
      <c r="L6" s="133"/>
      <c r="M6" s="133"/>
      <c r="N6" s="133"/>
      <c r="O6" s="133"/>
      <c r="P6" s="133"/>
      <c r="Q6" s="133"/>
      <c r="R6" s="133"/>
      <c r="S6" s="133"/>
      <c r="T6" t="str">
        <f>IF(T5=0,"0",T5)</f>
        <v>0</v>
      </c>
    </row>
    <row r="7" spans="1:19" ht="39" customHeight="1">
      <c r="A7" s="130">
        <v>6</v>
      </c>
      <c r="B7" s="144"/>
      <c r="C7" s="145"/>
      <c r="D7" s="145"/>
      <c r="E7" s="146"/>
      <c r="F7" s="146"/>
      <c r="G7" s="147"/>
      <c r="H7" s="147"/>
      <c r="I7" s="134"/>
      <c r="J7" s="133"/>
      <c r="K7" s="136"/>
      <c r="L7" s="133"/>
      <c r="M7" s="133"/>
      <c r="N7" s="133"/>
      <c r="O7" s="133"/>
      <c r="P7" s="133"/>
      <c r="Q7" s="133"/>
      <c r="R7" s="133"/>
      <c r="S7" s="133"/>
    </row>
    <row r="8" spans="1:19" ht="39" customHeight="1">
      <c r="A8" s="130">
        <v>7</v>
      </c>
      <c r="B8" s="148"/>
      <c r="C8" s="145"/>
      <c r="D8" s="145"/>
      <c r="E8" s="146"/>
      <c r="F8" s="146"/>
      <c r="G8" s="147"/>
      <c r="H8" s="147"/>
      <c r="I8" s="133"/>
      <c r="J8" s="133"/>
      <c r="K8" s="136"/>
      <c r="L8" s="133"/>
      <c r="M8" s="133"/>
      <c r="N8" s="133"/>
      <c r="O8" s="133"/>
      <c r="P8" s="133"/>
      <c r="Q8" s="133"/>
      <c r="R8" s="133"/>
      <c r="S8" s="133"/>
    </row>
    <row r="9" spans="1:11" ht="39" customHeight="1">
      <c r="A9" s="130">
        <v>8</v>
      </c>
      <c r="B9" s="148"/>
      <c r="C9" s="145"/>
      <c r="D9" s="145"/>
      <c r="E9" s="146"/>
      <c r="F9" s="146"/>
      <c r="G9" s="147"/>
      <c r="H9" s="147"/>
      <c r="I9" s="110"/>
      <c r="K9" s="111"/>
    </row>
    <row r="10" spans="1:11" ht="39" customHeight="1">
      <c r="A10" s="130">
        <v>9</v>
      </c>
      <c r="B10" s="148"/>
      <c r="C10" s="145"/>
      <c r="D10" s="145"/>
      <c r="E10" s="146"/>
      <c r="F10" s="146"/>
      <c r="G10" s="147"/>
      <c r="H10" s="147"/>
      <c r="K10" s="111"/>
    </row>
    <row r="11" spans="1:11" ht="39" customHeight="1">
      <c r="A11" s="130">
        <v>10</v>
      </c>
      <c r="B11" s="148"/>
      <c r="C11" s="145"/>
      <c r="D11" s="145"/>
      <c r="E11" s="146"/>
      <c r="F11" s="146"/>
      <c r="G11" s="147"/>
      <c r="H11" s="147"/>
      <c r="K11" s="111"/>
    </row>
    <row r="12" spans="1:11" ht="39" customHeight="1">
      <c r="A12" s="130">
        <v>11</v>
      </c>
      <c r="B12" s="148"/>
      <c r="C12" s="145"/>
      <c r="D12" s="145"/>
      <c r="E12" s="146"/>
      <c r="F12" s="146"/>
      <c r="G12" s="147"/>
      <c r="H12" s="147"/>
      <c r="K12" s="111"/>
    </row>
    <row r="13" spans="1:11" ht="39" customHeight="1">
      <c r="A13" s="130">
        <v>12</v>
      </c>
      <c r="B13" s="148"/>
      <c r="C13" s="145"/>
      <c r="D13" s="145"/>
      <c r="E13" s="146"/>
      <c r="F13" s="146"/>
      <c r="G13" s="147"/>
      <c r="H13" s="147"/>
      <c r="K13" s="111"/>
    </row>
    <row r="14" spans="1:11" ht="39" customHeight="1">
      <c r="A14" s="130">
        <v>13</v>
      </c>
      <c r="B14" s="148"/>
      <c r="C14" s="145"/>
      <c r="D14" s="145"/>
      <c r="E14" s="146"/>
      <c r="F14" s="146"/>
      <c r="G14" s="147"/>
      <c r="H14" s="147"/>
      <c r="K14" s="111"/>
    </row>
    <row r="15" spans="1:11" ht="39" customHeight="1">
      <c r="A15" s="130">
        <v>14</v>
      </c>
      <c r="B15" s="148"/>
      <c r="C15" s="145"/>
      <c r="D15" s="145"/>
      <c r="E15" s="146"/>
      <c r="F15" s="146"/>
      <c r="G15" s="147"/>
      <c r="H15" s="147"/>
      <c r="K15" s="111"/>
    </row>
    <row r="16" spans="1:11" ht="39" customHeight="1">
      <c r="A16" s="130">
        <v>15</v>
      </c>
      <c r="B16" s="148"/>
      <c r="C16" s="145"/>
      <c r="D16" s="145"/>
      <c r="E16" s="146"/>
      <c r="F16" s="146"/>
      <c r="G16" s="147"/>
      <c r="H16" s="147"/>
      <c r="K16" s="111"/>
    </row>
    <row r="17" spans="1:11" ht="39" customHeight="1">
      <c r="A17" s="130">
        <v>16</v>
      </c>
      <c r="B17" s="148"/>
      <c r="C17" s="145"/>
      <c r="D17" s="145"/>
      <c r="E17" s="146"/>
      <c r="F17" s="146"/>
      <c r="G17" s="147"/>
      <c r="H17" s="147"/>
      <c r="K17" s="111"/>
    </row>
    <row r="18" spans="1:11" ht="39" customHeight="1">
      <c r="A18" s="130">
        <v>17</v>
      </c>
      <c r="B18" s="148"/>
      <c r="C18" s="145"/>
      <c r="D18" s="145"/>
      <c r="E18" s="146"/>
      <c r="F18" s="146"/>
      <c r="G18" s="147"/>
      <c r="H18" s="147"/>
      <c r="K18" s="111"/>
    </row>
    <row r="19" spans="1:11" ht="39" customHeight="1">
      <c r="A19" s="130">
        <v>18</v>
      </c>
      <c r="B19" s="148"/>
      <c r="C19" s="145"/>
      <c r="D19" s="145"/>
      <c r="E19" s="146"/>
      <c r="F19" s="146"/>
      <c r="G19" s="147"/>
      <c r="H19" s="147"/>
      <c r="K19" s="111"/>
    </row>
    <row r="20" spans="1:11" ht="39" customHeight="1">
      <c r="A20" s="130">
        <v>19</v>
      </c>
      <c r="B20" s="148"/>
      <c r="C20" s="145"/>
      <c r="D20" s="145"/>
      <c r="E20" s="146"/>
      <c r="F20" s="146"/>
      <c r="G20" s="147"/>
      <c r="H20" s="147"/>
      <c r="K20" s="111"/>
    </row>
    <row r="21" spans="1:8" ht="39" customHeight="1">
      <c r="A21" s="130">
        <v>20</v>
      </c>
      <c r="B21" s="148"/>
      <c r="C21" s="145"/>
      <c r="D21" s="145"/>
      <c r="E21" s="146"/>
      <c r="F21" s="146"/>
      <c r="G21" s="147"/>
      <c r="H21" s="147"/>
    </row>
    <row r="22" spans="1:8" ht="39" customHeight="1">
      <c r="A22" s="130">
        <v>21</v>
      </c>
      <c r="B22" s="148"/>
      <c r="C22" s="145"/>
      <c r="D22" s="145"/>
      <c r="E22" s="146"/>
      <c r="F22" s="146"/>
      <c r="G22" s="147"/>
      <c r="H22" s="147"/>
    </row>
    <row r="23" spans="1:8" ht="39" customHeight="1">
      <c r="A23" s="130">
        <v>22</v>
      </c>
      <c r="B23" s="148"/>
      <c r="C23" s="145"/>
      <c r="D23" s="145"/>
      <c r="E23" s="146"/>
      <c r="F23" s="146"/>
      <c r="G23" s="147"/>
      <c r="H23" s="147"/>
    </row>
    <row r="24" spans="1:8" ht="39" customHeight="1">
      <c r="A24" s="130">
        <v>23</v>
      </c>
      <c r="B24" s="148"/>
      <c r="C24" s="145"/>
      <c r="D24" s="145"/>
      <c r="E24" s="146"/>
      <c r="F24" s="146"/>
      <c r="G24" s="147"/>
      <c r="H24" s="147"/>
    </row>
    <row r="25" spans="1:8" ht="39" customHeight="1">
      <c r="A25" s="130">
        <v>24</v>
      </c>
      <c r="B25" s="148"/>
      <c r="C25" s="145"/>
      <c r="D25" s="145"/>
      <c r="E25" s="146"/>
      <c r="F25" s="146"/>
      <c r="G25" s="147"/>
      <c r="H25" s="147"/>
    </row>
    <row r="26" spans="1:8" ht="39" customHeight="1">
      <c r="A26" s="130">
        <v>25</v>
      </c>
      <c r="B26" s="148"/>
      <c r="C26" s="145"/>
      <c r="D26" s="145"/>
      <c r="E26" s="146"/>
      <c r="F26" s="146"/>
      <c r="G26" s="147"/>
      <c r="H26" s="147"/>
    </row>
    <row r="27" spans="1:8" ht="39" customHeight="1">
      <c r="A27" s="130">
        <v>26</v>
      </c>
      <c r="B27" s="148"/>
      <c r="C27" s="145"/>
      <c r="D27" s="145"/>
      <c r="E27" s="146"/>
      <c r="F27" s="146"/>
      <c r="G27" s="147"/>
      <c r="H27" s="147"/>
    </row>
    <row r="28" spans="1:8" ht="39" customHeight="1">
      <c r="A28" s="130">
        <v>27</v>
      </c>
      <c r="B28" s="148"/>
      <c r="C28" s="145"/>
      <c r="D28" s="145"/>
      <c r="E28" s="146"/>
      <c r="F28" s="146"/>
      <c r="G28" s="147"/>
      <c r="H28" s="147"/>
    </row>
    <row r="29" spans="1:8" ht="39" customHeight="1">
      <c r="A29" s="130">
        <v>28</v>
      </c>
      <c r="B29" s="148"/>
      <c r="C29" s="145"/>
      <c r="D29" s="145"/>
      <c r="E29" s="146"/>
      <c r="F29" s="146"/>
      <c r="G29" s="147"/>
      <c r="H29" s="147"/>
    </row>
    <row r="30" spans="1:8" ht="39" customHeight="1">
      <c r="A30" s="130">
        <v>29</v>
      </c>
      <c r="B30" s="148"/>
      <c r="C30" s="145"/>
      <c r="D30" s="145"/>
      <c r="E30" s="146"/>
      <c r="F30" s="146"/>
      <c r="G30" s="147"/>
      <c r="H30" s="147"/>
    </row>
    <row r="31" spans="1:8" ht="39" customHeight="1">
      <c r="A31" s="130">
        <v>30</v>
      </c>
      <c r="B31" s="148"/>
      <c r="C31" s="145"/>
      <c r="D31" s="145"/>
      <c r="E31" s="146"/>
      <c r="F31" s="146"/>
      <c r="G31" s="147"/>
      <c r="H31" s="147"/>
    </row>
    <row r="32" spans="1:8" ht="39" customHeight="1">
      <c r="A32" s="130">
        <v>31</v>
      </c>
      <c r="B32" s="148"/>
      <c r="C32" s="145"/>
      <c r="D32" s="145"/>
      <c r="E32" s="146"/>
      <c r="F32" s="146"/>
      <c r="G32" s="147"/>
      <c r="H32" s="147"/>
    </row>
    <row r="33" spans="1:8" ht="39" customHeight="1">
      <c r="A33" s="130">
        <v>32</v>
      </c>
      <c r="B33" s="148"/>
      <c r="C33" s="145"/>
      <c r="D33" s="145"/>
      <c r="E33" s="146"/>
      <c r="F33" s="146"/>
      <c r="G33" s="147"/>
      <c r="H33" s="147"/>
    </row>
    <row r="34" spans="1:8" ht="39" customHeight="1">
      <c r="A34" s="130">
        <v>33</v>
      </c>
      <c r="B34" s="148"/>
      <c r="C34" s="145"/>
      <c r="D34" s="145"/>
      <c r="E34" s="146"/>
      <c r="F34" s="146"/>
      <c r="G34" s="147"/>
      <c r="H34" s="147"/>
    </row>
    <row r="35" spans="1:8" ht="39" customHeight="1">
      <c r="A35" s="130">
        <v>34</v>
      </c>
      <c r="B35" s="148"/>
      <c r="C35" s="145"/>
      <c r="D35" s="145"/>
      <c r="E35" s="146"/>
      <c r="F35" s="146"/>
      <c r="G35" s="147"/>
      <c r="H35" s="147"/>
    </row>
    <row r="36" spans="1:8" ht="39" customHeight="1">
      <c r="A36" s="130">
        <v>35</v>
      </c>
      <c r="B36" s="148"/>
      <c r="C36" s="145"/>
      <c r="D36" s="145"/>
      <c r="E36" s="146"/>
      <c r="F36" s="146"/>
      <c r="G36" s="147"/>
      <c r="H36" s="147"/>
    </row>
    <row r="37" spans="1:8" ht="39" customHeight="1">
      <c r="A37" s="130">
        <v>36</v>
      </c>
      <c r="B37" s="148"/>
      <c r="C37" s="145"/>
      <c r="D37" s="145"/>
      <c r="E37" s="146"/>
      <c r="F37" s="146"/>
      <c r="G37" s="147"/>
      <c r="H37" s="147"/>
    </row>
    <row r="38" spans="1:8" ht="39" customHeight="1">
      <c r="A38" s="130">
        <v>37</v>
      </c>
      <c r="B38" s="148"/>
      <c r="C38" s="145"/>
      <c r="D38" s="145"/>
      <c r="E38" s="146"/>
      <c r="F38" s="146"/>
      <c r="G38" s="147"/>
      <c r="H38" s="147"/>
    </row>
    <row r="39" spans="1:8" ht="39" customHeight="1">
      <c r="A39" s="130">
        <v>38</v>
      </c>
      <c r="B39" s="148"/>
      <c r="C39" s="145"/>
      <c r="D39" s="145"/>
      <c r="E39" s="146"/>
      <c r="F39" s="146"/>
      <c r="G39" s="147"/>
      <c r="H39" s="147"/>
    </row>
    <row r="40" spans="1:8" ht="39" customHeight="1">
      <c r="A40" s="130">
        <v>39</v>
      </c>
      <c r="B40" s="148"/>
      <c r="C40" s="145"/>
      <c r="D40" s="145"/>
      <c r="E40" s="146"/>
      <c r="F40" s="146"/>
      <c r="G40" s="147"/>
      <c r="H40" s="147"/>
    </row>
    <row r="41" spans="1:8" ht="39" customHeight="1">
      <c r="A41" s="130">
        <v>40</v>
      </c>
      <c r="B41" s="148"/>
      <c r="C41" s="145"/>
      <c r="D41" s="145"/>
      <c r="E41" s="146"/>
      <c r="F41" s="146"/>
      <c r="G41" s="147"/>
      <c r="H41" s="147"/>
    </row>
    <row r="42" spans="1:8" ht="39" customHeight="1">
      <c r="A42" s="130">
        <v>41</v>
      </c>
      <c r="B42" s="148"/>
      <c r="C42" s="145"/>
      <c r="D42" s="145"/>
      <c r="E42" s="146"/>
      <c r="F42" s="146"/>
      <c r="G42" s="147"/>
      <c r="H42" s="147"/>
    </row>
    <row r="43" ht="39" customHeight="1">
      <c r="A43" s="112"/>
    </row>
    <row r="44" ht="39" customHeight="1">
      <c r="A44" s="112"/>
    </row>
    <row r="45" ht="39" customHeight="1">
      <c r="A45" s="112"/>
    </row>
    <row r="46" ht="39" customHeight="1">
      <c r="A46" s="112"/>
    </row>
    <row r="47" ht="39" customHeight="1">
      <c r="A47" s="112"/>
    </row>
    <row r="48" ht="39" customHeight="1">
      <c r="A48" s="112"/>
    </row>
  </sheetData>
  <sheetProtection password="C762" sheet="1" objects="1" scenarios="1"/>
  <conditionalFormatting sqref="B3:D3 D4">
    <cfRule type="expression" priority="1" dxfId="85" stopIfTrue="1">
      <formula>$K$2=2</formula>
    </cfRule>
  </conditionalFormatting>
  <conditionalFormatting sqref="B4:C4 H4">
    <cfRule type="expression" priority="2" dxfId="85" stopIfTrue="1">
      <formula>$K$2=3</formula>
    </cfRule>
  </conditionalFormatting>
  <conditionalFormatting sqref="B5:H5">
    <cfRule type="expression" priority="3" dxfId="85" stopIfTrue="1">
      <formula>$K$2=4</formula>
    </cfRule>
  </conditionalFormatting>
  <conditionalFormatting sqref="B6:H6">
    <cfRule type="expression" priority="4" dxfId="85" stopIfTrue="1">
      <formula>$K$2=5</formula>
    </cfRule>
  </conditionalFormatting>
  <conditionalFormatting sqref="B7:H7">
    <cfRule type="expression" priority="5" dxfId="85" stopIfTrue="1">
      <formula>$K$2=6</formula>
    </cfRule>
  </conditionalFormatting>
  <conditionalFormatting sqref="B8:H8">
    <cfRule type="expression" priority="6" dxfId="85" stopIfTrue="1">
      <formula>$K$2=7</formula>
    </cfRule>
  </conditionalFormatting>
  <conditionalFormatting sqref="B9:H9">
    <cfRule type="expression" priority="7" dxfId="85" stopIfTrue="1">
      <formula>$K$2=8</formula>
    </cfRule>
  </conditionalFormatting>
  <conditionalFormatting sqref="B10:H10">
    <cfRule type="expression" priority="8" dxfId="85" stopIfTrue="1">
      <formula>$K$2=9</formula>
    </cfRule>
  </conditionalFormatting>
  <conditionalFormatting sqref="B11:H11">
    <cfRule type="expression" priority="9" dxfId="85" stopIfTrue="1">
      <formula>$K$2=10</formula>
    </cfRule>
  </conditionalFormatting>
  <conditionalFormatting sqref="B12:H12">
    <cfRule type="expression" priority="10" dxfId="85" stopIfTrue="1">
      <formula>$K$2=11</formula>
    </cfRule>
  </conditionalFormatting>
  <conditionalFormatting sqref="B13:H13">
    <cfRule type="expression" priority="11" dxfId="85" stopIfTrue="1">
      <formula>$K$2=12</formula>
    </cfRule>
  </conditionalFormatting>
  <conditionalFormatting sqref="B14:H14">
    <cfRule type="expression" priority="12" dxfId="85" stopIfTrue="1">
      <formula>$K$2=13</formula>
    </cfRule>
  </conditionalFormatting>
  <conditionalFormatting sqref="B15:H15">
    <cfRule type="expression" priority="13" dxfId="85" stopIfTrue="1">
      <formula>$K$2=14</formula>
    </cfRule>
  </conditionalFormatting>
  <conditionalFormatting sqref="B16:H16">
    <cfRule type="expression" priority="14" dxfId="85" stopIfTrue="1">
      <formula>$K$2=15</formula>
    </cfRule>
  </conditionalFormatting>
  <conditionalFormatting sqref="B17:H17">
    <cfRule type="expression" priority="15" dxfId="85" stopIfTrue="1">
      <formula>$K$2=16</formula>
    </cfRule>
  </conditionalFormatting>
  <conditionalFormatting sqref="B18:H18">
    <cfRule type="expression" priority="16" dxfId="85" stopIfTrue="1">
      <formula>$K$2=17</formula>
    </cfRule>
  </conditionalFormatting>
  <conditionalFormatting sqref="B19:H19">
    <cfRule type="expression" priority="17" dxfId="85" stopIfTrue="1">
      <formula>$K$2=18</formula>
    </cfRule>
  </conditionalFormatting>
  <conditionalFormatting sqref="B2:H2 E3:H3 E4:G4">
    <cfRule type="expression" priority="18" dxfId="86" stopIfTrue="1">
      <formula>$K$2=1</formula>
    </cfRule>
  </conditionalFormatting>
  <conditionalFormatting sqref="A2">
    <cfRule type="expression" priority="19" dxfId="87" stopIfTrue="1">
      <formula>$K$2=1</formula>
    </cfRule>
  </conditionalFormatting>
  <conditionalFormatting sqref="A3">
    <cfRule type="expression" priority="20" dxfId="87" stopIfTrue="1">
      <formula>$K$2=2</formula>
    </cfRule>
  </conditionalFormatting>
  <conditionalFormatting sqref="A4">
    <cfRule type="expression" priority="21" dxfId="87" stopIfTrue="1">
      <formula>$K$2=3</formula>
    </cfRule>
  </conditionalFormatting>
  <conditionalFormatting sqref="A6">
    <cfRule type="expression" priority="22" dxfId="87" stopIfTrue="1">
      <formula>$K$2=5</formula>
    </cfRule>
  </conditionalFormatting>
  <conditionalFormatting sqref="A5">
    <cfRule type="expression" priority="23" dxfId="87" stopIfTrue="1">
      <formula>$K$2=4</formula>
    </cfRule>
  </conditionalFormatting>
  <conditionalFormatting sqref="A7">
    <cfRule type="expression" priority="24" dxfId="87" stopIfTrue="1">
      <formula>$K$2=6</formula>
    </cfRule>
  </conditionalFormatting>
  <conditionalFormatting sqref="A8">
    <cfRule type="expression" priority="25" dxfId="87" stopIfTrue="1">
      <formula>$K$2=7</formula>
    </cfRule>
  </conditionalFormatting>
  <conditionalFormatting sqref="A9">
    <cfRule type="expression" priority="26" dxfId="87" stopIfTrue="1">
      <formula>$K$2=8</formula>
    </cfRule>
  </conditionalFormatting>
  <conditionalFormatting sqref="A10">
    <cfRule type="expression" priority="27" dxfId="87" stopIfTrue="1">
      <formula>$K$2=9</formula>
    </cfRule>
  </conditionalFormatting>
  <conditionalFormatting sqref="A11">
    <cfRule type="expression" priority="28" dxfId="87" stopIfTrue="1">
      <formula>$K$2=10</formula>
    </cfRule>
  </conditionalFormatting>
  <conditionalFormatting sqref="A12">
    <cfRule type="expression" priority="29" dxfId="87" stopIfTrue="1">
      <formula>$K$2=11</formula>
    </cfRule>
  </conditionalFormatting>
  <conditionalFormatting sqref="A13">
    <cfRule type="expression" priority="30" dxfId="87" stopIfTrue="1">
      <formula>$K$2=12</formula>
    </cfRule>
  </conditionalFormatting>
  <conditionalFormatting sqref="A14">
    <cfRule type="expression" priority="31" dxfId="87" stopIfTrue="1">
      <formula>$K$2=13</formula>
    </cfRule>
  </conditionalFormatting>
  <conditionalFormatting sqref="A15">
    <cfRule type="expression" priority="32" dxfId="87" stopIfTrue="1">
      <formula>$K$2=14</formula>
    </cfRule>
  </conditionalFormatting>
  <conditionalFormatting sqref="A16">
    <cfRule type="expression" priority="33" dxfId="87" stopIfTrue="1">
      <formula>$K$2=15</formula>
    </cfRule>
  </conditionalFormatting>
  <conditionalFormatting sqref="A17">
    <cfRule type="expression" priority="34" dxfId="87" stopIfTrue="1">
      <formula>$K$2=16</formula>
    </cfRule>
  </conditionalFormatting>
  <conditionalFormatting sqref="A18">
    <cfRule type="expression" priority="35" dxfId="87" stopIfTrue="1">
      <formula>$K$2=17</formula>
    </cfRule>
  </conditionalFormatting>
  <conditionalFormatting sqref="A19">
    <cfRule type="expression" priority="36" dxfId="87" stopIfTrue="1">
      <formula>$K$2=18</formula>
    </cfRule>
  </conditionalFormatting>
  <conditionalFormatting sqref="B20:H42">
    <cfRule type="expression" priority="37" dxfId="85" stopIfTrue="1">
      <formula>$K$2=ROW()-1</formula>
    </cfRule>
  </conditionalFormatting>
  <conditionalFormatting sqref="A20:A42">
    <cfRule type="expression" priority="38" dxfId="87" stopIfTrue="1">
      <formula>$K$2=ROW()-1</formula>
    </cfRule>
  </conditionalFormatting>
  <dataValidations count="3">
    <dataValidation type="whole" operator="greaterThan" allowBlank="1" showInputMessage="1" showErrorMessage="1" errorTitle="ВНИМАНИЕ" error="ВЫБРАНО  БОЛЬШЕ  ОДНОЙ  ОРГАНИЗАЦИИ" sqref="M22">
      <formula1>1</formula1>
    </dataValidation>
    <dataValidation errorStyle="information" type="textLength" operator="equal" allowBlank="1" showInputMessage="1" showErrorMessage="1" errorTitle="ВНИМАНИЕ" error="Проверь длину ИНН.&#10;ИНН равен 10 знакам." sqref="B2:B42">
      <formula1>10</formula1>
    </dataValidation>
    <dataValidation errorStyle="information" type="textLength" operator="equal" allowBlank="1" showInputMessage="1" showErrorMessage="1" errorTitle="ВНИМАНИЕ" error="Количество знаков должно равняться 20." sqref="E2:E42">
      <formula1>20</formula1>
    </dataValidation>
  </dataValidations>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A1:U48"/>
  <sheetViews>
    <sheetView showGridLines="0" showRowColHeaders="0" showZeros="0" showOutlineSymbols="0" zoomScale="110" zoomScaleNormal="110" zoomScalePageLayoutView="0" workbookViewId="0" topLeftCell="A1">
      <pane ySplit="1" topLeftCell="A2" activePane="bottomLeft" state="frozen"/>
      <selection pane="topLeft" activeCell="A1" sqref="A1"/>
      <selection pane="bottomLeft" activeCell="F5" sqref="F5"/>
    </sheetView>
  </sheetViews>
  <sheetFormatPr defaultColWidth="9.00390625" defaultRowHeight="39" customHeight="1"/>
  <cols>
    <col min="1" max="1" width="3.875" style="124" bestFit="1" customWidth="1"/>
    <col min="2" max="2" width="12.625" style="124" customWidth="1"/>
    <col min="3" max="3" width="37.00390625" style="124" customWidth="1"/>
    <col min="4" max="4" width="25.25390625" style="124" customWidth="1"/>
    <col min="5" max="6" width="10.75390625" style="124" customWidth="1"/>
    <col min="7" max="7" width="11.125" style="124" customWidth="1"/>
    <col min="8" max="8" width="10.00390625" style="124" customWidth="1"/>
    <col min="9" max="9" width="5.00390625" style="124" hidden="1" customWidth="1"/>
    <col min="10" max="10" width="2.125" style="124" hidden="1" customWidth="1"/>
    <col min="11" max="11" width="2.375" style="124" hidden="1" customWidth="1"/>
    <col min="12" max="12" width="2.125" style="124" hidden="1" customWidth="1"/>
    <col min="13" max="13" width="2.25390625" style="124" hidden="1" customWidth="1"/>
    <col min="14" max="15" width="12.75390625" style="124" hidden="1" customWidth="1"/>
    <col min="16" max="16" width="19.875" style="124" hidden="1" customWidth="1"/>
    <col min="17" max="17" width="7.75390625" style="124" hidden="1" customWidth="1"/>
    <col min="18" max="18" width="11.625" style="124" hidden="1" customWidth="1"/>
    <col min="19" max="19" width="24.75390625" style="124" hidden="1" customWidth="1"/>
    <col min="20" max="110" width="0" style="124" hidden="1" customWidth="1"/>
    <col min="111" max="16384" width="9.125" style="124" customWidth="1"/>
  </cols>
  <sheetData>
    <row r="1" spans="1:21" ht="39" customHeight="1">
      <c r="A1" s="119" t="s">
        <v>267</v>
      </c>
      <c r="B1" s="120" t="s">
        <v>223</v>
      </c>
      <c r="C1" s="121" t="s">
        <v>273</v>
      </c>
      <c r="D1" s="121" t="s">
        <v>268</v>
      </c>
      <c r="E1" s="121" t="s">
        <v>181</v>
      </c>
      <c r="F1" s="121" t="s">
        <v>225</v>
      </c>
      <c r="G1" s="121" t="s">
        <v>182</v>
      </c>
      <c r="H1" s="121" t="s">
        <v>195</v>
      </c>
      <c r="I1" s="123"/>
      <c r="K1" s="137"/>
      <c r="L1" s="137"/>
      <c r="M1" s="137"/>
      <c r="N1" s="137"/>
      <c r="O1" s="137"/>
      <c r="P1" s="137"/>
      <c r="Q1" s="137"/>
      <c r="R1" s="137"/>
      <c r="S1" s="137"/>
      <c r="T1" s="137"/>
      <c r="U1" s="137"/>
    </row>
    <row r="2" spans="1:21" ht="39" customHeight="1">
      <c r="A2" s="122">
        <v>1</v>
      </c>
      <c r="B2" s="162"/>
      <c r="C2" s="163"/>
      <c r="D2" s="141"/>
      <c r="E2" s="256"/>
      <c r="F2" s="142"/>
      <c r="G2" s="164"/>
      <c r="H2" s="164"/>
      <c r="I2" s="125"/>
      <c r="K2" s="138">
        <v>3</v>
      </c>
      <c r="L2" s="137"/>
      <c r="M2" s="137"/>
      <c r="N2" s="137" t="str">
        <f>"B"&amp;K2+1</f>
        <v>B4</v>
      </c>
      <c r="O2" s="137" t="str">
        <f>"C"&amp;K2+1</f>
        <v>C4</v>
      </c>
      <c r="P2" s="137" t="str">
        <f>"D"&amp;K2+1</f>
        <v>D4</v>
      </c>
      <c r="Q2" s="137" t="str">
        <f>"E"&amp;K2+1</f>
        <v>E4</v>
      </c>
      <c r="R2" s="137" t="str">
        <f>"F"&amp;K2+1</f>
        <v>F4</v>
      </c>
      <c r="S2" s="137" t="str">
        <f>"G"&amp;K2+1</f>
        <v>G4</v>
      </c>
      <c r="T2" s="133" t="str">
        <f>"H"&amp;K2+1</f>
        <v>H4</v>
      </c>
      <c r="U2" s="137"/>
    </row>
    <row r="3" spans="1:21" ht="39" customHeight="1">
      <c r="A3" s="122">
        <v>2</v>
      </c>
      <c r="B3" s="165"/>
      <c r="C3" s="163"/>
      <c r="D3" s="141"/>
      <c r="E3" s="167"/>
      <c r="F3" s="142"/>
      <c r="G3" s="322"/>
      <c r="H3" s="167"/>
      <c r="I3" s="125"/>
      <c r="K3" s="139"/>
      <c r="L3" s="137"/>
      <c r="M3" s="137"/>
      <c r="N3" s="137"/>
      <c r="O3" s="137"/>
      <c r="P3" s="137"/>
      <c r="Q3" s="137"/>
      <c r="R3" s="137"/>
      <c r="S3" s="137"/>
      <c r="T3"/>
      <c r="U3" s="137"/>
    </row>
    <row r="4" spans="1:21" ht="39" customHeight="1">
      <c r="A4" s="122">
        <v>3</v>
      </c>
      <c r="B4" s="165" t="s">
        <v>642</v>
      </c>
      <c r="C4" s="166" t="s">
        <v>125</v>
      </c>
      <c r="D4" s="166" t="s">
        <v>887</v>
      </c>
      <c r="E4" s="167" t="s">
        <v>890</v>
      </c>
      <c r="F4" s="167" t="s">
        <v>888</v>
      </c>
      <c r="G4" s="167" t="s">
        <v>889</v>
      </c>
      <c r="H4" s="167" t="s">
        <v>643</v>
      </c>
      <c r="I4" s="125"/>
      <c r="K4" s="139"/>
      <c r="L4" s="137"/>
      <c r="M4" s="137"/>
      <c r="N4" s="137"/>
      <c r="O4" s="137"/>
      <c r="P4" s="137"/>
      <c r="Q4" s="137"/>
      <c r="R4" s="137"/>
      <c r="S4" s="137"/>
      <c r="T4"/>
      <c r="U4" s="137"/>
    </row>
    <row r="5" spans="1:21" ht="39" customHeight="1">
      <c r="A5" s="122">
        <v>4</v>
      </c>
      <c r="B5" s="165"/>
      <c r="C5" s="166"/>
      <c r="D5" s="166"/>
      <c r="E5" s="167"/>
      <c r="F5" s="167"/>
      <c r="G5" s="322"/>
      <c r="H5" s="167"/>
      <c r="I5" s="125"/>
      <c r="K5" s="139"/>
      <c r="L5" s="137"/>
      <c r="M5" s="137"/>
      <c r="N5" s="137" t="str">
        <f ca="1" t="shared" si="0" ref="N5:T5">INDIRECT(N2)</f>
        <v>7707231510</v>
      </c>
      <c r="O5" s="137" t="str">
        <f ca="1" t="shared" si="0"/>
        <v>УФК по г. Москве (ФКУ "Речводпуть" л/с 04731353110)</v>
      </c>
      <c r="P5" s="137" t="str">
        <f ca="1" t="shared" si="0"/>
        <v>ГУ Банка России по ЦФО/УФК по г. Москве г. Москва</v>
      </c>
      <c r="Q5" s="137" t="str">
        <f ca="1" t="shared" si="0"/>
        <v>40102810545370000003</v>
      </c>
      <c r="R5" s="137" t="str">
        <f ca="1" t="shared" si="0"/>
        <v>004525988</v>
      </c>
      <c r="S5" s="137" t="str">
        <f ca="1" t="shared" si="0"/>
        <v>03100643000000017300</v>
      </c>
      <c r="T5" s="133" t="str">
        <f ca="1" t="shared" si="0"/>
        <v>770701001</v>
      </c>
      <c r="U5" s="137"/>
    </row>
    <row r="6" spans="1:21" ht="39" customHeight="1">
      <c r="A6" s="122">
        <v>5</v>
      </c>
      <c r="B6" s="165"/>
      <c r="C6" s="166"/>
      <c r="D6" s="166"/>
      <c r="E6" s="167"/>
      <c r="F6" s="167"/>
      <c r="G6" s="167"/>
      <c r="H6" s="167"/>
      <c r="I6" s="125"/>
      <c r="K6" s="139"/>
      <c r="L6" s="137"/>
      <c r="M6" s="137"/>
      <c r="N6" s="137"/>
      <c r="O6" s="137"/>
      <c r="P6" s="137"/>
      <c r="Q6" s="137"/>
      <c r="R6" s="137"/>
      <c r="S6" s="137"/>
      <c r="T6" t="str">
        <f>IF(T5=0,"0",T5)</f>
        <v>770701001</v>
      </c>
      <c r="U6" s="137"/>
    </row>
    <row r="7" spans="1:21" ht="39" customHeight="1">
      <c r="A7" s="122">
        <v>6</v>
      </c>
      <c r="B7" s="165"/>
      <c r="C7" s="166"/>
      <c r="D7" s="166"/>
      <c r="E7" s="167"/>
      <c r="F7" s="167"/>
      <c r="G7" s="167"/>
      <c r="H7" s="167"/>
      <c r="I7" s="125"/>
      <c r="K7" s="139"/>
      <c r="L7" s="137"/>
      <c r="M7" s="137"/>
      <c r="N7" s="137"/>
      <c r="O7" s="137"/>
      <c r="P7" s="137"/>
      <c r="Q7" s="137"/>
      <c r="R7" s="137"/>
      <c r="S7" s="137"/>
      <c r="T7" s="137"/>
      <c r="U7" s="137"/>
    </row>
    <row r="8" spans="1:11" ht="39" customHeight="1">
      <c r="A8" s="122">
        <v>7</v>
      </c>
      <c r="B8" s="168"/>
      <c r="C8" s="166"/>
      <c r="D8" s="166"/>
      <c r="E8" s="167"/>
      <c r="F8" s="167"/>
      <c r="G8" s="167"/>
      <c r="H8" s="167"/>
      <c r="K8" s="126"/>
    </row>
    <row r="9" spans="1:11" ht="39" customHeight="1">
      <c r="A9" s="122">
        <v>8</v>
      </c>
      <c r="B9" s="168"/>
      <c r="C9" s="166"/>
      <c r="D9" s="166"/>
      <c r="E9" s="167"/>
      <c r="F9" s="167"/>
      <c r="G9" s="167"/>
      <c r="H9" s="167"/>
      <c r="I9" s="125"/>
      <c r="K9" s="126"/>
    </row>
    <row r="10" spans="1:11" ht="39" customHeight="1">
      <c r="A10" s="122">
        <v>9</v>
      </c>
      <c r="B10" s="168"/>
      <c r="C10" s="166"/>
      <c r="D10" s="166"/>
      <c r="E10" s="167"/>
      <c r="F10" s="167"/>
      <c r="G10" s="167"/>
      <c r="H10" s="167"/>
      <c r="K10" s="126"/>
    </row>
    <row r="11" spans="1:11" ht="39" customHeight="1">
      <c r="A11" s="122">
        <v>10</v>
      </c>
      <c r="B11" s="168"/>
      <c r="C11" s="166"/>
      <c r="D11" s="166"/>
      <c r="E11" s="167"/>
      <c r="F11" s="167"/>
      <c r="G11" s="167"/>
      <c r="H11" s="167"/>
      <c r="K11" s="126"/>
    </row>
    <row r="12" spans="1:11" ht="39" customHeight="1">
      <c r="A12" s="122">
        <v>11</v>
      </c>
      <c r="B12" s="168"/>
      <c r="C12" s="166"/>
      <c r="D12" s="166"/>
      <c r="E12" s="167"/>
      <c r="F12" s="167"/>
      <c r="G12" s="167"/>
      <c r="H12" s="167"/>
      <c r="K12" s="126"/>
    </row>
    <row r="13" spans="1:11" ht="39" customHeight="1">
      <c r="A13" s="122">
        <v>12</v>
      </c>
      <c r="B13" s="168"/>
      <c r="C13" s="166"/>
      <c r="D13" s="166"/>
      <c r="E13" s="167"/>
      <c r="F13" s="167"/>
      <c r="G13" s="167"/>
      <c r="H13" s="167"/>
      <c r="K13" s="126"/>
    </row>
    <row r="14" spans="1:11" ht="39" customHeight="1">
      <c r="A14" s="122">
        <v>13</v>
      </c>
      <c r="B14" s="168"/>
      <c r="C14" s="166"/>
      <c r="D14" s="166"/>
      <c r="E14" s="167"/>
      <c r="F14" s="167"/>
      <c r="G14" s="167"/>
      <c r="H14" s="167"/>
      <c r="K14" s="126"/>
    </row>
    <row r="15" spans="1:11" ht="39" customHeight="1">
      <c r="A15" s="122">
        <v>14</v>
      </c>
      <c r="B15" s="168"/>
      <c r="C15" s="166"/>
      <c r="D15" s="166"/>
      <c r="E15" s="167"/>
      <c r="F15" s="167"/>
      <c r="G15" s="167"/>
      <c r="H15" s="167"/>
      <c r="K15" s="126"/>
    </row>
    <row r="16" spans="1:11" ht="39" customHeight="1">
      <c r="A16" s="122">
        <v>15</v>
      </c>
      <c r="B16" s="168"/>
      <c r="C16" s="166"/>
      <c r="D16" s="166"/>
      <c r="E16" s="167"/>
      <c r="F16" s="167"/>
      <c r="G16" s="167"/>
      <c r="H16" s="167"/>
      <c r="K16" s="126"/>
    </row>
    <row r="17" spans="1:11" ht="39" customHeight="1">
      <c r="A17" s="122">
        <v>16</v>
      </c>
      <c r="B17" s="168"/>
      <c r="C17" s="166"/>
      <c r="D17" s="166"/>
      <c r="E17" s="167"/>
      <c r="F17" s="167"/>
      <c r="G17" s="167"/>
      <c r="H17" s="167"/>
      <c r="K17" s="126"/>
    </row>
    <row r="18" spans="1:11" ht="39" customHeight="1">
      <c r="A18" s="122">
        <v>17</v>
      </c>
      <c r="B18" s="168"/>
      <c r="C18" s="166"/>
      <c r="D18" s="166"/>
      <c r="E18" s="167"/>
      <c r="F18" s="167"/>
      <c r="G18" s="167"/>
      <c r="H18" s="167"/>
      <c r="K18" s="126"/>
    </row>
    <row r="19" spans="1:11" ht="39" customHeight="1">
      <c r="A19" s="122">
        <v>18</v>
      </c>
      <c r="B19" s="168"/>
      <c r="C19" s="166"/>
      <c r="D19" s="166"/>
      <c r="E19" s="167"/>
      <c r="F19" s="167"/>
      <c r="G19" s="167"/>
      <c r="H19" s="167"/>
      <c r="K19" s="126"/>
    </row>
    <row r="20" spans="1:11" ht="39" customHeight="1">
      <c r="A20" s="122">
        <v>19</v>
      </c>
      <c r="B20" s="168"/>
      <c r="C20" s="166"/>
      <c r="D20" s="166"/>
      <c r="E20" s="167"/>
      <c r="F20" s="167"/>
      <c r="G20" s="167"/>
      <c r="H20" s="167"/>
      <c r="K20" s="126"/>
    </row>
    <row r="21" spans="1:8" ht="39" customHeight="1">
      <c r="A21" s="122">
        <v>20</v>
      </c>
      <c r="B21" s="168"/>
      <c r="C21" s="166"/>
      <c r="D21" s="166"/>
      <c r="E21" s="167"/>
      <c r="F21" s="167"/>
      <c r="G21" s="167"/>
      <c r="H21" s="167"/>
    </row>
    <row r="22" spans="1:8" ht="39" customHeight="1">
      <c r="A22" s="122">
        <v>21</v>
      </c>
      <c r="B22" s="168"/>
      <c r="C22" s="166"/>
      <c r="D22" s="166"/>
      <c r="E22" s="167"/>
      <c r="F22" s="167"/>
      <c r="G22" s="167"/>
      <c r="H22" s="167"/>
    </row>
    <row r="23" spans="1:8" ht="39" customHeight="1">
      <c r="A23" s="122">
        <v>22</v>
      </c>
      <c r="B23" s="168"/>
      <c r="C23" s="166"/>
      <c r="D23" s="166"/>
      <c r="E23" s="167"/>
      <c r="F23" s="167"/>
      <c r="G23" s="167"/>
      <c r="H23" s="167"/>
    </row>
    <row r="24" spans="1:8" ht="39" customHeight="1">
      <c r="A24" s="122">
        <v>23</v>
      </c>
      <c r="B24" s="168"/>
      <c r="C24" s="166"/>
      <c r="D24" s="166"/>
      <c r="E24" s="167"/>
      <c r="F24" s="167"/>
      <c r="G24" s="167"/>
      <c r="H24" s="167"/>
    </row>
    <row r="25" spans="1:8" ht="39" customHeight="1">
      <c r="A25" s="122">
        <v>24</v>
      </c>
      <c r="B25" s="168"/>
      <c r="C25" s="166"/>
      <c r="D25" s="166"/>
      <c r="E25" s="167"/>
      <c r="F25" s="167"/>
      <c r="G25" s="167"/>
      <c r="H25" s="167"/>
    </row>
    <row r="26" spans="1:8" ht="39" customHeight="1">
      <c r="A26" s="122">
        <v>25</v>
      </c>
      <c r="B26" s="168"/>
      <c r="C26" s="166"/>
      <c r="D26" s="166"/>
      <c r="E26" s="167"/>
      <c r="F26" s="167"/>
      <c r="G26" s="167"/>
      <c r="H26" s="167"/>
    </row>
    <row r="27" spans="1:8" ht="39" customHeight="1">
      <c r="A27" s="122">
        <v>26</v>
      </c>
      <c r="B27" s="168"/>
      <c r="C27" s="166"/>
      <c r="D27" s="166"/>
      <c r="E27" s="167"/>
      <c r="F27" s="167"/>
      <c r="G27" s="167"/>
      <c r="H27" s="167"/>
    </row>
    <row r="28" spans="1:8" ht="39" customHeight="1">
      <c r="A28" s="122">
        <v>27</v>
      </c>
      <c r="B28" s="168"/>
      <c r="C28" s="166"/>
      <c r="D28" s="166"/>
      <c r="E28" s="167"/>
      <c r="F28" s="167"/>
      <c r="G28" s="167"/>
      <c r="H28" s="167"/>
    </row>
    <row r="29" spans="1:8" ht="39" customHeight="1">
      <c r="A29" s="122">
        <v>28</v>
      </c>
      <c r="B29" s="168"/>
      <c r="C29" s="166"/>
      <c r="D29" s="166"/>
      <c r="E29" s="167"/>
      <c r="F29" s="167"/>
      <c r="G29" s="167"/>
      <c r="H29" s="167"/>
    </row>
    <row r="30" spans="1:8" ht="39" customHeight="1">
      <c r="A30" s="122">
        <v>29</v>
      </c>
      <c r="B30" s="168"/>
      <c r="C30" s="166"/>
      <c r="D30" s="166"/>
      <c r="E30" s="167"/>
      <c r="F30" s="167"/>
      <c r="G30" s="167"/>
      <c r="H30" s="167"/>
    </row>
    <row r="31" spans="1:8" ht="39" customHeight="1">
      <c r="A31" s="122">
        <v>30</v>
      </c>
      <c r="B31" s="168"/>
      <c r="C31" s="166"/>
      <c r="D31" s="166"/>
      <c r="E31" s="167"/>
      <c r="F31" s="167"/>
      <c r="G31" s="167"/>
      <c r="H31" s="167"/>
    </row>
    <row r="32" spans="1:8" ht="39" customHeight="1">
      <c r="A32" s="122">
        <v>31</v>
      </c>
      <c r="B32" s="168"/>
      <c r="C32" s="166"/>
      <c r="D32" s="166"/>
      <c r="E32" s="167"/>
      <c r="F32" s="167"/>
      <c r="G32" s="167"/>
      <c r="H32" s="167"/>
    </row>
    <row r="33" spans="1:8" ht="39" customHeight="1">
      <c r="A33" s="122">
        <v>32</v>
      </c>
      <c r="B33" s="168"/>
      <c r="C33" s="166"/>
      <c r="D33" s="166"/>
      <c r="E33" s="167"/>
      <c r="F33" s="167"/>
      <c r="G33" s="167"/>
      <c r="H33" s="167"/>
    </row>
    <row r="34" spans="1:8" ht="39" customHeight="1">
      <c r="A34" s="122">
        <v>33</v>
      </c>
      <c r="B34" s="168"/>
      <c r="C34" s="166"/>
      <c r="D34" s="166"/>
      <c r="E34" s="167"/>
      <c r="F34" s="167"/>
      <c r="G34" s="167"/>
      <c r="H34" s="167"/>
    </row>
    <row r="35" spans="1:8" ht="39" customHeight="1">
      <c r="A35" s="122">
        <v>34</v>
      </c>
      <c r="B35" s="168"/>
      <c r="C35" s="166"/>
      <c r="D35" s="166"/>
      <c r="E35" s="167"/>
      <c r="F35" s="167"/>
      <c r="G35" s="167"/>
      <c r="H35" s="167"/>
    </row>
    <row r="36" spans="1:8" ht="39" customHeight="1">
      <c r="A36" s="122">
        <v>35</v>
      </c>
      <c r="B36" s="168"/>
      <c r="C36" s="166"/>
      <c r="D36" s="166"/>
      <c r="E36" s="167"/>
      <c r="F36" s="167"/>
      <c r="G36" s="167"/>
      <c r="H36" s="167"/>
    </row>
    <row r="37" spans="1:8" ht="39" customHeight="1">
      <c r="A37" s="122">
        <v>36</v>
      </c>
      <c r="B37" s="168"/>
      <c r="C37" s="166"/>
      <c r="D37" s="166"/>
      <c r="E37" s="167"/>
      <c r="F37" s="167"/>
      <c r="G37" s="167"/>
      <c r="H37" s="167"/>
    </row>
    <row r="38" spans="1:8" ht="39" customHeight="1">
      <c r="A38" s="122">
        <v>37</v>
      </c>
      <c r="B38" s="168"/>
      <c r="C38" s="166"/>
      <c r="D38" s="166"/>
      <c r="E38" s="167"/>
      <c r="F38" s="167"/>
      <c r="G38" s="167"/>
      <c r="H38" s="167"/>
    </row>
    <row r="39" spans="1:8" ht="39" customHeight="1">
      <c r="A39" s="122">
        <v>38</v>
      </c>
      <c r="B39" s="168"/>
      <c r="C39" s="166"/>
      <c r="D39" s="166"/>
      <c r="E39" s="167"/>
      <c r="F39" s="167"/>
      <c r="G39" s="167"/>
      <c r="H39" s="167"/>
    </row>
    <row r="40" spans="1:8" ht="39" customHeight="1">
      <c r="A40" s="122">
        <v>39</v>
      </c>
      <c r="B40" s="168"/>
      <c r="C40" s="166"/>
      <c r="D40" s="166"/>
      <c r="E40" s="167"/>
      <c r="F40" s="167"/>
      <c r="G40" s="167"/>
      <c r="H40" s="167"/>
    </row>
    <row r="41" spans="1:8" ht="39" customHeight="1">
      <c r="A41" s="122">
        <v>40</v>
      </c>
      <c r="B41" s="168"/>
      <c r="C41" s="166"/>
      <c r="D41" s="166"/>
      <c r="E41" s="167"/>
      <c r="F41" s="167"/>
      <c r="G41" s="167"/>
      <c r="H41" s="167"/>
    </row>
    <row r="42" spans="1:8" ht="39" customHeight="1">
      <c r="A42" s="122">
        <v>41</v>
      </c>
      <c r="B42" s="168"/>
      <c r="C42" s="166"/>
      <c r="D42" s="166"/>
      <c r="E42" s="167"/>
      <c r="F42" s="167"/>
      <c r="G42" s="167"/>
      <c r="H42" s="167"/>
    </row>
    <row r="43" ht="39" customHeight="1">
      <c r="A43" s="123"/>
    </row>
    <row r="44" ht="39" customHeight="1">
      <c r="A44" s="123"/>
    </row>
    <row r="45" ht="39" customHeight="1">
      <c r="A45" s="123"/>
    </row>
    <row r="46" ht="39" customHeight="1">
      <c r="A46" s="123"/>
    </row>
    <row r="47" ht="39" customHeight="1">
      <c r="A47" s="123"/>
    </row>
    <row r="48" ht="39" customHeight="1">
      <c r="A48" s="123"/>
    </row>
  </sheetData>
  <sheetProtection password="C762" sheet="1" objects="1" scenarios="1"/>
  <conditionalFormatting sqref="B3 E3 H3">
    <cfRule type="expression" priority="6" dxfId="85" stopIfTrue="1">
      <formula>$K$2=2</formula>
    </cfRule>
  </conditionalFormatting>
  <conditionalFormatting sqref="B4:F4 H4">
    <cfRule type="expression" priority="7" dxfId="85" stopIfTrue="1">
      <formula>$K$2=3</formula>
    </cfRule>
  </conditionalFormatting>
  <conditionalFormatting sqref="B5:F5 H5">
    <cfRule type="expression" priority="8" dxfId="85" stopIfTrue="1">
      <formula>$K$2=4</formula>
    </cfRule>
  </conditionalFormatting>
  <conditionalFormatting sqref="B6:H6">
    <cfRule type="expression" priority="9" dxfId="85" stopIfTrue="1">
      <formula>$K$2=5</formula>
    </cfRule>
  </conditionalFormatting>
  <conditionalFormatting sqref="B7:H7">
    <cfRule type="expression" priority="10" dxfId="85" stopIfTrue="1">
      <formula>$K$2=6</formula>
    </cfRule>
  </conditionalFormatting>
  <conditionalFormatting sqref="B8:H8">
    <cfRule type="expression" priority="11" dxfId="85" stopIfTrue="1">
      <formula>$K$2=7</formula>
    </cfRule>
  </conditionalFormatting>
  <conditionalFormatting sqref="B9:H9">
    <cfRule type="expression" priority="12" dxfId="85" stopIfTrue="1">
      <formula>$K$2=8</formula>
    </cfRule>
  </conditionalFormatting>
  <conditionalFormatting sqref="B10:H10">
    <cfRule type="expression" priority="13" dxfId="85" stopIfTrue="1">
      <formula>$K$2=9</formula>
    </cfRule>
  </conditionalFormatting>
  <conditionalFormatting sqref="B11:H11">
    <cfRule type="expression" priority="14" dxfId="85" stopIfTrue="1">
      <formula>$K$2=10</formula>
    </cfRule>
  </conditionalFormatting>
  <conditionalFormatting sqref="B12:H12">
    <cfRule type="expression" priority="15" dxfId="85" stopIfTrue="1">
      <formula>$K$2=11</formula>
    </cfRule>
  </conditionalFormatting>
  <conditionalFormatting sqref="B13:H13">
    <cfRule type="expression" priority="16" dxfId="85" stopIfTrue="1">
      <formula>$K$2=12</formula>
    </cfRule>
  </conditionalFormatting>
  <conditionalFormatting sqref="B14:H14">
    <cfRule type="expression" priority="17" dxfId="85" stopIfTrue="1">
      <formula>$K$2=13</formula>
    </cfRule>
  </conditionalFormatting>
  <conditionalFormatting sqref="B15:H15">
    <cfRule type="expression" priority="18" dxfId="85" stopIfTrue="1">
      <formula>$K$2=14</formula>
    </cfRule>
  </conditionalFormatting>
  <conditionalFormatting sqref="B16:H16">
    <cfRule type="expression" priority="19" dxfId="85" stopIfTrue="1">
      <formula>$K$2=15</formula>
    </cfRule>
  </conditionalFormatting>
  <conditionalFormatting sqref="B17:H17">
    <cfRule type="expression" priority="20" dxfId="85" stopIfTrue="1">
      <formula>$K$2=16</formula>
    </cfRule>
  </conditionalFormatting>
  <conditionalFormatting sqref="B18:H18">
    <cfRule type="expression" priority="21" dxfId="85" stopIfTrue="1">
      <formula>$K$2=17</formula>
    </cfRule>
  </conditionalFormatting>
  <conditionalFormatting sqref="B19:H19">
    <cfRule type="expression" priority="22" dxfId="85" stopIfTrue="1">
      <formula>$K$2=18</formula>
    </cfRule>
  </conditionalFormatting>
  <conditionalFormatting sqref="A3">
    <cfRule type="expression" priority="23" dxfId="87" stopIfTrue="1">
      <formula>$K$2=2</formula>
    </cfRule>
  </conditionalFormatting>
  <conditionalFormatting sqref="A2">
    <cfRule type="expression" priority="24" dxfId="87" stopIfTrue="1">
      <formula>$K$2=1</formula>
    </cfRule>
  </conditionalFormatting>
  <conditionalFormatting sqref="A4">
    <cfRule type="expression" priority="25" dxfId="87" stopIfTrue="1">
      <formula>$K$2=3</formula>
    </cfRule>
  </conditionalFormatting>
  <conditionalFormatting sqref="A5">
    <cfRule type="expression" priority="26" dxfId="87" stopIfTrue="1">
      <formula>$K$2=4</formula>
    </cfRule>
  </conditionalFormatting>
  <conditionalFormatting sqref="A6">
    <cfRule type="expression" priority="27" dxfId="87" stopIfTrue="1">
      <formula>$K$2=5</formula>
    </cfRule>
  </conditionalFormatting>
  <conditionalFormatting sqref="A7">
    <cfRule type="expression" priority="28" dxfId="87" stopIfTrue="1">
      <formula>$K$2=6</formula>
    </cfRule>
  </conditionalFormatting>
  <conditionalFormatting sqref="A8">
    <cfRule type="expression" priority="29" dxfId="87" stopIfTrue="1">
      <formula>$K$2=7</formula>
    </cfRule>
  </conditionalFormatting>
  <conditionalFormatting sqref="A9">
    <cfRule type="expression" priority="30" dxfId="87" stopIfTrue="1">
      <formula>$K$2=8</formula>
    </cfRule>
  </conditionalFormatting>
  <conditionalFormatting sqref="A10">
    <cfRule type="expression" priority="31" dxfId="87" stopIfTrue="1">
      <formula>$K$2=9</formula>
    </cfRule>
  </conditionalFormatting>
  <conditionalFormatting sqref="A11">
    <cfRule type="expression" priority="32" dxfId="87" stopIfTrue="1">
      <formula>$K$2=10</formula>
    </cfRule>
  </conditionalFormatting>
  <conditionalFormatting sqref="A12">
    <cfRule type="expression" priority="33" dxfId="87" stopIfTrue="1">
      <formula>$K$2=11</formula>
    </cfRule>
  </conditionalFormatting>
  <conditionalFormatting sqref="A13">
    <cfRule type="expression" priority="34" dxfId="87" stopIfTrue="1">
      <formula>$K$2=12</formula>
    </cfRule>
  </conditionalFormatting>
  <conditionalFormatting sqref="A14">
    <cfRule type="expression" priority="35" dxfId="87" stopIfTrue="1">
      <formula>$K$2=13</formula>
    </cfRule>
  </conditionalFormatting>
  <conditionalFormatting sqref="A15">
    <cfRule type="expression" priority="36" dxfId="87" stopIfTrue="1">
      <formula>$K$2=14</formula>
    </cfRule>
  </conditionalFormatting>
  <conditionalFormatting sqref="A16">
    <cfRule type="expression" priority="37" dxfId="87" stopIfTrue="1">
      <formula>$K$2=15</formula>
    </cfRule>
  </conditionalFormatting>
  <conditionalFormatting sqref="A17">
    <cfRule type="expression" priority="38" dxfId="87" stopIfTrue="1">
      <formula>$K$2=16</formula>
    </cfRule>
  </conditionalFormatting>
  <conditionalFormatting sqref="A18">
    <cfRule type="expression" priority="39" dxfId="87" stopIfTrue="1">
      <formula>$K$2=17</formula>
    </cfRule>
  </conditionalFormatting>
  <conditionalFormatting sqref="A19">
    <cfRule type="expression" priority="40" dxfId="87" stopIfTrue="1">
      <formula>$K$2=18</formula>
    </cfRule>
  </conditionalFormatting>
  <conditionalFormatting sqref="B2:H2 C3:D3 F3">
    <cfRule type="expression" priority="41" dxfId="86" stopIfTrue="1">
      <formula>$K$2=1</formula>
    </cfRule>
  </conditionalFormatting>
  <conditionalFormatting sqref="B20:H42">
    <cfRule type="expression" priority="42" dxfId="85" stopIfTrue="1">
      <formula>$K$2=ROW()-1</formula>
    </cfRule>
  </conditionalFormatting>
  <conditionalFormatting sqref="A20:A42">
    <cfRule type="expression" priority="43" dxfId="87" stopIfTrue="1">
      <formula>$K$2=ROW()-1</formula>
    </cfRule>
  </conditionalFormatting>
  <conditionalFormatting sqref="E4">
    <cfRule type="expression" priority="3" dxfId="85" stopIfTrue="1">
      <formula>$K$2=3</formula>
    </cfRule>
  </conditionalFormatting>
  <conditionalFormatting sqref="G4">
    <cfRule type="expression" priority="2" dxfId="85" stopIfTrue="1">
      <formula>$K$2=3</formula>
    </cfRule>
  </conditionalFormatting>
  <conditionalFormatting sqref="G4">
    <cfRule type="expression" priority="1" dxfId="85" stopIfTrue="1">
      <formula>$K$2=3</formula>
    </cfRule>
  </conditionalFormatting>
  <dataValidations count="3">
    <dataValidation type="whole" operator="greaterThan" allowBlank="1" showInputMessage="1" showErrorMessage="1" errorTitle="ВНИМАНИЕ" error="ВЫБРАНО  БОЛЬШЕ  ОДНОЙ  ОРГАНИЗАЦИИ" sqref="M22">
      <formula1>1</formula1>
    </dataValidation>
    <dataValidation errorStyle="information" type="textLength" operator="equal" allowBlank="1" showInputMessage="1" showErrorMessage="1" errorTitle="ВНИМАНИЕ" error="Проверьте длину ИНН.&#10;ИНН равен 10 знакам." sqref="B2:B20">
      <formula1>10</formula1>
    </dataValidation>
    <dataValidation errorStyle="information" type="textLength" operator="equal" allowBlank="1" showInputMessage="1" showErrorMessage="1" errorTitle="ДЛИНА" error="Не равна 20 знакам." sqref="G2 E3:E20">
      <formula1>20</formula1>
    </dataValidation>
  </dataValidations>
  <printOptions/>
  <pageMargins left="0.75" right="0.75" top="1" bottom="1" header="0.5" footer="0.5"/>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dimension ref="A1:AJ40"/>
  <sheetViews>
    <sheetView showGridLines="0" showRowColHeaders="0" showZeros="0" tabSelected="1" zoomScalePageLayoutView="0" workbookViewId="0" topLeftCell="A1">
      <selection activeCell="A28" sqref="A28:I28"/>
    </sheetView>
  </sheetViews>
  <sheetFormatPr defaultColWidth="2.625" defaultRowHeight="15" customHeight="1"/>
  <cols>
    <col min="1" max="16384" width="2.625" style="202" customWidth="1"/>
  </cols>
  <sheetData>
    <row r="1" spans="1:17" ht="15" customHeight="1">
      <c r="A1" s="201"/>
      <c r="B1" s="201"/>
      <c r="C1" s="201"/>
      <c r="D1" s="201"/>
      <c r="E1" s="201"/>
      <c r="F1" s="201"/>
      <c r="G1" s="201"/>
      <c r="K1" s="201"/>
      <c r="L1" s="201"/>
      <c r="M1" s="201"/>
      <c r="N1" s="201"/>
      <c r="O1" s="201"/>
      <c r="P1" s="201"/>
      <c r="Q1" s="201"/>
    </row>
    <row r="2" spans="1:17" ht="12" customHeight="1">
      <c r="A2" s="265" t="s">
        <v>189</v>
      </c>
      <c r="B2" s="265"/>
      <c r="C2" s="265"/>
      <c r="D2" s="265"/>
      <c r="E2" s="265"/>
      <c r="F2" s="265"/>
      <c r="G2" s="265"/>
      <c r="K2" s="265" t="s">
        <v>188</v>
      </c>
      <c r="L2" s="265"/>
      <c r="M2" s="265"/>
      <c r="N2" s="265"/>
      <c r="O2" s="265"/>
      <c r="P2" s="265"/>
      <c r="Q2" s="265"/>
    </row>
    <row r="3" ht="12" customHeight="1"/>
    <row r="4" ht="11.25" customHeight="1"/>
    <row r="5" spans="1:32" ht="12.75" customHeight="1">
      <c r="A5" s="192" t="str">
        <f>"ПЛАТЕЖНОЕ  ПОРУЧЕНИЕ  № "&amp;Данные!C4</f>
        <v>ПЛАТЕЖНОЕ  ПОРУЧЕНИЕ  № </v>
      </c>
      <c r="R5" s="278" t="str">
        <f>Данные!C3</f>
        <v>12.01.2021 </v>
      </c>
      <c r="S5" s="278"/>
      <c r="T5" s="278"/>
      <c r="U5" s="278"/>
      <c r="V5" s="278"/>
      <c r="W5" s="278"/>
      <c r="X5" s="278"/>
      <c r="Z5" s="279">
        <f>Данные!C5</f>
        <v>0</v>
      </c>
      <c r="AA5" s="278"/>
      <c r="AB5" s="278"/>
      <c r="AC5" s="278"/>
      <c r="AD5" s="278"/>
      <c r="AE5" s="278"/>
      <c r="AF5" s="278"/>
    </row>
    <row r="6" spans="18:32" ht="10.5" customHeight="1">
      <c r="R6" s="265" t="s">
        <v>735</v>
      </c>
      <c r="S6" s="265"/>
      <c r="T6" s="265"/>
      <c r="U6" s="265"/>
      <c r="V6" s="265"/>
      <c r="W6" s="265"/>
      <c r="X6" s="265"/>
      <c r="Z6" s="265" t="s">
        <v>737</v>
      </c>
      <c r="AA6" s="265"/>
      <c r="AB6" s="265"/>
      <c r="AC6" s="265"/>
      <c r="AD6" s="265"/>
      <c r="AE6" s="265"/>
      <c r="AF6" s="265"/>
    </row>
    <row r="7" spans="1:36" ht="15.75" customHeight="1">
      <c r="A7" s="263" t="s">
        <v>207</v>
      </c>
      <c r="B7" s="263"/>
      <c r="C7" s="263"/>
      <c r="D7" s="264"/>
      <c r="E7" s="266" t="str">
        <f>Данные!C7</f>
        <v>Рублей 00 копеек</v>
      </c>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row>
    <row r="8" spans="1:36" ht="15" customHeight="1">
      <c r="A8" s="263"/>
      <c r="B8" s="263"/>
      <c r="C8" s="263"/>
      <c r="D8" s="264"/>
      <c r="E8" s="268"/>
      <c r="F8" s="267"/>
      <c r="G8" s="267"/>
      <c r="H8" s="267"/>
      <c r="I8" s="267"/>
      <c r="J8" s="267"/>
      <c r="K8" s="267"/>
      <c r="L8" s="267"/>
      <c r="M8" s="267"/>
      <c r="N8" s="267"/>
      <c r="O8" s="267"/>
      <c r="P8" s="267"/>
      <c r="Q8" s="267"/>
      <c r="R8" s="267"/>
      <c r="S8" s="267"/>
      <c r="T8" s="267"/>
      <c r="U8" s="267"/>
      <c r="V8" s="267"/>
      <c r="W8" s="267"/>
      <c r="X8" s="267"/>
      <c r="Y8" s="267"/>
      <c r="Z8" s="267"/>
      <c r="AA8" s="267"/>
      <c r="AB8" s="267"/>
      <c r="AC8" s="267"/>
      <c r="AD8" s="267"/>
      <c r="AE8" s="267"/>
      <c r="AF8" s="267"/>
      <c r="AG8" s="267"/>
      <c r="AH8" s="267"/>
      <c r="AI8" s="267"/>
      <c r="AJ8" s="267"/>
    </row>
    <row r="9" spans="1:36" ht="14.25" customHeight="1">
      <c r="A9" s="263"/>
      <c r="B9" s="263"/>
      <c r="C9" s="263"/>
      <c r="D9" s="264"/>
      <c r="E9" s="269"/>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row>
    <row r="10" spans="1:36" ht="15" customHeight="1">
      <c r="A10" s="276" t="s">
        <v>223</v>
      </c>
      <c r="B10" s="276"/>
      <c r="C10" s="276">
        <f>Плательщик!N5</f>
        <v>0</v>
      </c>
      <c r="D10" s="276"/>
      <c r="E10" s="276"/>
      <c r="F10" s="276"/>
      <c r="G10" s="276"/>
      <c r="H10" s="276"/>
      <c r="I10" s="276"/>
      <c r="J10" s="277"/>
      <c r="K10" s="275" t="s">
        <v>195</v>
      </c>
      <c r="L10" s="276"/>
      <c r="M10" s="276">
        <f>Плательщик!T5</f>
        <v>0</v>
      </c>
      <c r="N10" s="276"/>
      <c r="O10" s="276"/>
      <c r="P10" s="276"/>
      <c r="Q10" s="276"/>
      <c r="R10" s="276"/>
      <c r="S10" s="276"/>
      <c r="T10" s="277"/>
      <c r="U10" s="203" t="s">
        <v>739</v>
      </c>
      <c r="V10" s="204"/>
      <c r="W10" s="205"/>
      <c r="X10" s="261" t="str">
        <f>Данные!J79</f>
        <v>0-00</v>
      </c>
      <c r="Y10" s="262"/>
      <c r="Z10" s="262"/>
      <c r="AA10" s="262"/>
      <c r="AB10" s="262"/>
      <c r="AC10" s="262"/>
      <c r="AD10" s="262"/>
      <c r="AE10" s="262"/>
      <c r="AF10" s="262"/>
      <c r="AG10" s="262"/>
      <c r="AH10" s="262"/>
      <c r="AI10" s="262"/>
      <c r="AJ10" s="262"/>
    </row>
    <row r="11" spans="1:36" ht="15" customHeight="1">
      <c r="A11" s="292">
        <f>Плательщик!O5</f>
        <v>0</v>
      </c>
      <c r="B11" s="292"/>
      <c r="C11" s="292"/>
      <c r="D11" s="292"/>
      <c r="E11" s="292"/>
      <c r="F11" s="292"/>
      <c r="G11" s="292"/>
      <c r="H11" s="292"/>
      <c r="I11" s="292"/>
      <c r="J11" s="292"/>
      <c r="K11" s="292"/>
      <c r="L11" s="292"/>
      <c r="M11" s="292"/>
      <c r="N11" s="292"/>
      <c r="O11" s="292"/>
      <c r="P11" s="292"/>
      <c r="Q11" s="292"/>
      <c r="R11" s="292"/>
      <c r="S11" s="292"/>
      <c r="T11" s="295"/>
      <c r="U11" s="206"/>
      <c r="V11" s="207"/>
      <c r="W11" s="208"/>
      <c r="X11" s="209"/>
      <c r="Y11" s="210"/>
      <c r="Z11" s="210"/>
      <c r="AA11" s="210"/>
      <c r="AB11" s="210"/>
      <c r="AC11" s="210"/>
      <c r="AD11" s="210"/>
      <c r="AE11" s="210"/>
      <c r="AF11" s="210"/>
      <c r="AG11" s="210"/>
      <c r="AH11" s="210"/>
      <c r="AI11" s="210"/>
      <c r="AJ11" s="210"/>
    </row>
    <row r="12" spans="1:36" ht="13.5" customHeight="1">
      <c r="A12" s="293"/>
      <c r="B12" s="293"/>
      <c r="C12" s="293"/>
      <c r="D12" s="293"/>
      <c r="E12" s="293"/>
      <c r="F12" s="293"/>
      <c r="G12" s="293"/>
      <c r="H12" s="293"/>
      <c r="I12" s="293"/>
      <c r="J12" s="293"/>
      <c r="K12" s="293"/>
      <c r="L12" s="293"/>
      <c r="M12" s="293"/>
      <c r="N12" s="293"/>
      <c r="O12" s="293"/>
      <c r="P12" s="293"/>
      <c r="Q12" s="293"/>
      <c r="R12" s="293"/>
      <c r="S12" s="293"/>
      <c r="T12" s="296"/>
      <c r="U12" s="211"/>
      <c r="V12" s="212"/>
      <c r="W12" s="213"/>
      <c r="X12" s="214"/>
      <c r="Y12" s="201"/>
      <c r="Z12" s="201"/>
      <c r="AA12" s="201"/>
      <c r="AB12" s="201"/>
      <c r="AC12" s="201"/>
      <c r="AD12" s="201"/>
      <c r="AE12" s="201"/>
      <c r="AF12" s="201"/>
      <c r="AG12" s="201"/>
      <c r="AH12" s="201"/>
      <c r="AI12" s="201"/>
      <c r="AJ12" s="201"/>
    </row>
    <row r="13" spans="1:36" ht="15" customHeight="1">
      <c r="A13" s="293"/>
      <c r="B13" s="293"/>
      <c r="C13" s="293"/>
      <c r="D13" s="293"/>
      <c r="E13" s="293"/>
      <c r="F13" s="293"/>
      <c r="G13" s="293"/>
      <c r="H13" s="293"/>
      <c r="I13" s="293"/>
      <c r="J13" s="293"/>
      <c r="K13" s="293"/>
      <c r="L13" s="293"/>
      <c r="M13" s="293"/>
      <c r="N13" s="293"/>
      <c r="O13" s="293"/>
      <c r="P13" s="293"/>
      <c r="Q13" s="293"/>
      <c r="R13" s="293"/>
      <c r="S13" s="293"/>
      <c r="T13" s="296"/>
      <c r="U13" s="215" t="s">
        <v>190</v>
      </c>
      <c r="V13" s="204"/>
      <c r="W13" s="205"/>
      <c r="X13" s="257">
        <f>Плательщик!Q5</f>
        <v>0</v>
      </c>
      <c r="Y13" s="258"/>
      <c r="Z13" s="258"/>
      <c r="AA13" s="258"/>
      <c r="AB13" s="258"/>
      <c r="AC13" s="258"/>
      <c r="AD13" s="258"/>
      <c r="AE13" s="258"/>
      <c r="AF13" s="258"/>
      <c r="AG13" s="258"/>
      <c r="AH13" s="258"/>
      <c r="AI13" s="258"/>
      <c r="AJ13" s="258"/>
    </row>
    <row r="14" spans="1:23" ht="15" customHeight="1">
      <c r="A14" s="293"/>
      <c r="B14" s="293"/>
      <c r="C14" s="293"/>
      <c r="D14" s="293"/>
      <c r="E14" s="293"/>
      <c r="F14" s="293"/>
      <c r="G14" s="293"/>
      <c r="H14" s="293"/>
      <c r="I14" s="293"/>
      <c r="J14" s="293"/>
      <c r="K14" s="293"/>
      <c r="L14" s="293"/>
      <c r="M14" s="293"/>
      <c r="N14" s="293"/>
      <c r="O14" s="293"/>
      <c r="P14" s="293"/>
      <c r="Q14" s="293"/>
      <c r="R14" s="293"/>
      <c r="S14" s="293"/>
      <c r="T14" s="296"/>
      <c r="U14" s="206"/>
      <c r="V14" s="207"/>
      <c r="W14" s="208"/>
    </row>
    <row r="15" spans="1:23" ht="13.5" customHeight="1">
      <c r="A15" s="201" t="s">
        <v>209</v>
      </c>
      <c r="B15" s="201"/>
      <c r="C15" s="201"/>
      <c r="D15" s="201"/>
      <c r="E15" s="201"/>
      <c r="F15" s="201"/>
      <c r="G15" s="201"/>
      <c r="H15" s="201"/>
      <c r="I15" s="201"/>
      <c r="J15" s="201"/>
      <c r="K15" s="201"/>
      <c r="L15" s="201"/>
      <c r="M15" s="201"/>
      <c r="N15" s="201"/>
      <c r="O15" s="201"/>
      <c r="P15" s="201"/>
      <c r="Q15" s="201"/>
      <c r="R15" s="201"/>
      <c r="S15" s="201"/>
      <c r="T15" s="201"/>
      <c r="U15" s="211"/>
      <c r="V15" s="212"/>
      <c r="W15" s="213"/>
    </row>
    <row r="16" spans="1:36" ht="15" customHeight="1">
      <c r="A16" s="292">
        <f>Плательщик!P5</f>
        <v>0</v>
      </c>
      <c r="B16" s="292"/>
      <c r="C16" s="292"/>
      <c r="D16" s="292"/>
      <c r="E16" s="292"/>
      <c r="F16" s="292"/>
      <c r="G16" s="292"/>
      <c r="H16" s="292"/>
      <c r="I16" s="292"/>
      <c r="J16" s="292"/>
      <c r="K16" s="292"/>
      <c r="L16" s="292"/>
      <c r="M16" s="292"/>
      <c r="N16" s="292"/>
      <c r="O16" s="292"/>
      <c r="P16" s="292"/>
      <c r="Q16" s="292"/>
      <c r="R16" s="292"/>
      <c r="S16" s="292"/>
      <c r="T16" s="295"/>
      <c r="U16" s="216" t="s">
        <v>225</v>
      </c>
      <c r="V16" s="217"/>
      <c r="W16" s="218"/>
      <c r="X16" s="259">
        <f>Плательщик!R5</f>
        <v>0</v>
      </c>
      <c r="Y16" s="260"/>
      <c r="Z16" s="260"/>
      <c r="AA16" s="260"/>
      <c r="AB16" s="260"/>
      <c r="AC16" s="260"/>
      <c r="AD16" s="260"/>
      <c r="AE16" s="260"/>
      <c r="AF16" s="260"/>
      <c r="AG16" s="260"/>
      <c r="AH16" s="260"/>
      <c r="AI16" s="260"/>
      <c r="AJ16" s="260"/>
    </row>
    <row r="17" spans="1:36" ht="13.5" customHeight="1">
      <c r="A17" s="293"/>
      <c r="B17" s="293"/>
      <c r="C17" s="293"/>
      <c r="D17" s="293"/>
      <c r="E17" s="293"/>
      <c r="F17" s="293"/>
      <c r="G17" s="293"/>
      <c r="H17" s="293"/>
      <c r="I17" s="293"/>
      <c r="J17" s="293"/>
      <c r="K17" s="293"/>
      <c r="L17" s="293"/>
      <c r="M17" s="293"/>
      <c r="N17" s="293"/>
      <c r="O17" s="293"/>
      <c r="P17" s="293"/>
      <c r="Q17" s="293"/>
      <c r="R17" s="293"/>
      <c r="S17" s="293"/>
      <c r="T17" s="296"/>
      <c r="U17" s="206" t="s">
        <v>224</v>
      </c>
      <c r="V17" s="207"/>
      <c r="W17" s="208"/>
      <c r="X17" s="259">
        <f>Плательщик!S5</f>
        <v>0</v>
      </c>
      <c r="Y17" s="260"/>
      <c r="Z17" s="260"/>
      <c r="AA17" s="260"/>
      <c r="AB17" s="260"/>
      <c r="AC17" s="260"/>
      <c r="AD17" s="260"/>
      <c r="AE17" s="260"/>
      <c r="AF17" s="260"/>
      <c r="AG17" s="260"/>
      <c r="AH17" s="260"/>
      <c r="AI17" s="260"/>
      <c r="AJ17" s="260"/>
    </row>
    <row r="18" spans="1:36" ht="15" customHeight="1">
      <c r="A18" s="201" t="s">
        <v>226</v>
      </c>
      <c r="B18" s="201"/>
      <c r="C18" s="201"/>
      <c r="D18" s="201"/>
      <c r="E18" s="201"/>
      <c r="F18" s="201"/>
      <c r="G18" s="201"/>
      <c r="H18" s="201"/>
      <c r="I18" s="201"/>
      <c r="J18" s="201"/>
      <c r="K18" s="201"/>
      <c r="L18" s="201"/>
      <c r="M18" s="201"/>
      <c r="N18" s="201"/>
      <c r="O18" s="201"/>
      <c r="P18" s="201"/>
      <c r="Q18" s="201"/>
      <c r="R18" s="201"/>
      <c r="S18" s="201"/>
      <c r="T18" s="201"/>
      <c r="U18" s="211"/>
      <c r="V18" s="212"/>
      <c r="W18" s="213"/>
      <c r="X18" s="201"/>
      <c r="Y18" s="201"/>
      <c r="Z18" s="201"/>
      <c r="AA18" s="201"/>
      <c r="AB18" s="201"/>
      <c r="AC18" s="201"/>
      <c r="AD18" s="201"/>
      <c r="AE18" s="201"/>
      <c r="AF18" s="201"/>
      <c r="AG18" s="201"/>
      <c r="AH18" s="201"/>
      <c r="AI18" s="201"/>
      <c r="AJ18" s="201"/>
    </row>
    <row r="19" spans="1:36" ht="15" customHeight="1">
      <c r="A19" s="292" t="str">
        <f>Получатель!P5</f>
        <v>ГУ Банка России по ЦФО/УФК по г. Москве г. Москва</v>
      </c>
      <c r="B19" s="292"/>
      <c r="C19" s="292"/>
      <c r="D19" s="292"/>
      <c r="E19" s="292"/>
      <c r="F19" s="292"/>
      <c r="G19" s="292"/>
      <c r="H19" s="292"/>
      <c r="I19" s="292"/>
      <c r="J19" s="292"/>
      <c r="K19" s="292"/>
      <c r="L19" s="292"/>
      <c r="M19" s="292"/>
      <c r="N19" s="292"/>
      <c r="O19" s="292"/>
      <c r="P19" s="292"/>
      <c r="Q19" s="292"/>
      <c r="R19" s="292"/>
      <c r="S19" s="292"/>
      <c r="T19" s="295"/>
      <c r="U19" s="216" t="s">
        <v>225</v>
      </c>
      <c r="V19" s="217"/>
      <c r="W19" s="218"/>
      <c r="X19" s="257" t="str">
        <f>Получатель!R5</f>
        <v>004525988</v>
      </c>
      <c r="Y19" s="258"/>
      <c r="Z19" s="258"/>
      <c r="AA19" s="258"/>
      <c r="AB19" s="258"/>
      <c r="AC19" s="258"/>
      <c r="AD19" s="258"/>
      <c r="AE19" s="258"/>
      <c r="AF19" s="258"/>
      <c r="AG19" s="258"/>
      <c r="AH19" s="258"/>
      <c r="AI19" s="258"/>
      <c r="AJ19" s="258"/>
    </row>
    <row r="20" spans="1:36" ht="15" customHeight="1">
      <c r="A20" s="293"/>
      <c r="B20" s="293"/>
      <c r="C20" s="293"/>
      <c r="D20" s="293"/>
      <c r="E20" s="293"/>
      <c r="F20" s="293"/>
      <c r="G20" s="293"/>
      <c r="H20" s="293"/>
      <c r="I20" s="293"/>
      <c r="J20" s="293"/>
      <c r="K20" s="293"/>
      <c r="L20" s="293"/>
      <c r="M20" s="293"/>
      <c r="N20" s="293"/>
      <c r="O20" s="293"/>
      <c r="P20" s="293"/>
      <c r="Q20" s="293"/>
      <c r="R20" s="293"/>
      <c r="S20" s="293"/>
      <c r="T20" s="296"/>
      <c r="U20" s="206" t="s">
        <v>224</v>
      </c>
      <c r="V20" s="207"/>
      <c r="W20" s="208"/>
      <c r="X20" s="259" t="str">
        <f>Получатель!Q5</f>
        <v>40102810545370000003</v>
      </c>
      <c r="Y20" s="260"/>
      <c r="Z20" s="260"/>
      <c r="AA20" s="260"/>
      <c r="AB20" s="260"/>
      <c r="AC20" s="260"/>
      <c r="AD20" s="260"/>
      <c r="AE20" s="260"/>
      <c r="AF20" s="260"/>
      <c r="AG20" s="260"/>
      <c r="AH20" s="260"/>
      <c r="AI20" s="260"/>
      <c r="AJ20" s="260"/>
    </row>
    <row r="21" spans="1:23" ht="13.5" customHeight="1">
      <c r="A21" s="201" t="s">
        <v>227</v>
      </c>
      <c r="B21" s="201"/>
      <c r="C21" s="201"/>
      <c r="D21" s="201"/>
      <c r="E21" s="201"/>
      <c r="F21" s="201"/>
      <c r="G21" s="201"/>
      <c r="H21" s="201"/>
      <c r="I21" s="201"/>
      <c r="J21" s="201"/>
      <c r="K21" s="201"/>
      <c r="L21" s="201"/>
      <c r="M21" s="201"/>
      <c r="N21" s="201"/>
      <c r="O21" s="201"/>
      <c r="P21" s="201"/>
      <c r="Q21" s="201"/>
      <c r="R21" s="201"/>
      <c r="S21" s="201"/>
      <c r="T21" s="201"/>
      <c r="U21" s="211"/>
      <c r="V21" s="212"/>
      <c r="W21" s="213"/>
    </row>
    <row r="22" spans="1:36" ht="15" customHeight="1">
      <c r="A22" s="276" t="s">
        <v>223</v>
      </c>
      <c r="B22" s="276"/>
      <c r="C22" s="276" t="str">
        <f>Получатель!N5</f>
        <v>7707231510</v>
      </c>
      <c r="D22" s="276"/>
      <c r="E22" s="276"/>
      <c r="F22" s="276"/>
      <c r="G22" s="276"/>
      <c r="H22" s="276"/>
      <c r="I22" s="276"/>
      <c r="J22" s="277"/>
      <c r="K22" s="275" t="s">
        <v>195</v>
      </c>
      <c r="L22" s="276"/>
      <c r="M22" s="276" t="str">
        <f>Получатель!T5</f>
        <v>770701001</v>
      </c>
      <c r="N22" s="276"/>
      <c r="O22" s="276"/>
      <c r="P22" s="276"/>
      <c r="Q22" s="276"/>
      <c r="R22" s="276"/>
      <c r="S22" s="276"/>
      <c r="T22" s="277"/>
      <c r="U22" s="206" t="s">
        <v>224</v>
      </c>
      <c r="V22" s="207"/>
      <c r="W22" s="208"/>
      <c r="X22" s="259" t="str">
        <f>Получатель!S5</f>
        <v>03100643000000017300</v>
      </c>
      <c r="Y22" s="260"/>
      <c r="Z22" s="260"/>
      <c r="AA22" s="260"/>
      <c r="AB22" s="260"/>
      <c r="AC22" s="260"/>
      <c r="AD22" s="260"/>
      <c r="AE22" s="260"/>
      <c r="AF22" s="260"/>
      <c r="AG22" s="260"/>
      <c r="AH22" s="260"/>
      <c r="AI22" s="260"/>
      <c r="AJ22" s="260"/>
    </row>
    <row r="23" spans="1:23" ht="15" customHeight="1">
      <c r="A23" s="280" t="str">
        <f>Получатель!O5</f>
        <v>УФК по г. Москве (ФКУ "Речводпуть" л/с 04731353110)</v>
      </c>
      <c r="B23" s="280"/>
      <c r="C23" s="280"/>
      <c r="D23" s="280"/>
      <c r="E23" s="280"/>
      <c r="F23" s="280"/>
      <c r="G23" s="280"/>
      <c r="H23" s="280"/>
      <c r="I23" s="280"/>
      <c r="J23" s="280"/>
      <c r="K23" s="280"/>
      <c r="L23" s="280"/>
      <c r="M23" s="280"/>
      <c r="N23" s="280"/>
      <c r="O23" s="280"/>
      <c r="P23" s="280"/>
      <c r="Q23" s="280"/>
      <c r="R23" s="280"/>
      <c r="S23" s="280"/>
      <c r="T23" s="281"/>
      <c r="U23" s="209"/>
      <c r="V23" s="210"/>
      <c r="W23" s="219"/>
    </row>
    <row r="24" spans="1:36" ht="13.5" customHeight="1">
      <c r="A24" s="282"/>
      <c r="B24" s="282"/>
      <c r="C24" s="282"/>
      <c r="D24" s="282"/>
      <c r="E24" s="282"/>
      <c r="F24" s="282"/>
      <c r="G24" s="282"/>
      <c r="H24" s="282"/>
      <c r="I24" s="282"/>
      <c r="J24" s="282"/>
      <c r="K24" s="282"/>
      <c r="L24" s="282"/>
      <c r="M24" s="282"/>
      <c r="N24" s="282"/>
      <c r="O24" s="282"/>
      <c r="P24" s="282"/>
      <c r="Q24" s="282"/>
      <c r="R24" s="282"/>
      <c r="S24" s="282"/>
      <c r="T24" s="283"/>
      <c r="U24" s="214"/>
      <c r="V24" s="201"/>
      <c r="W24" s="220"/>
      <c r="X24" s="201"/>
      <c r="Y24" s="201"/>
      <c r="Z24" s="201"/>
      <c r="AA24" s="201"/>
      <c r="AB24" s="201"/>
      <c r="AC24" s="201"/>
      <c r="AD24" s="201"/>
      <c r="AE24" s="201"/>
      <c r="AF24" s="201"/>
      <c r="AG24" s="201"/>
      <c r="AH24" s="201"/>
      <c r="AI24" s="201"/>
      <c r="AJ24" s="201"/>
    </row>
    <row r="25" spans="1:36" ht="15" customHeight="1">
      <c r="A25" s="282"/>
      <c r="B25" s="282"/>
      <c r="C25" s="282"/>
      <c r="D25" s="282"/>
      <c r="E25" s="282"/>
      <c r="F25" s="282"/>
      <c r="G25" s="282"/>
      <c r="H25" s="282"/>
      <c r="I25" s="282"/>
      <c r="J25" s="282"/>
      <c r="K25" s="282"/>
      <c r="L25" s="282"/>
      <c r="M25" s="282"/>
      <c r="N25" s="282"/>
      <c r="O25" s="282"/>
      <c r="P25" s="282"/>
      <c r="Q25" s="282"/>
      <c r="R25" s="282"/>
      <c r="S25" s="282"/>
      <c r="T25" s="283"/>
      <c r="U25" s="272" t="s">
        <v>191</v>
      </c>
      <c r="V25" s="273"/>
      <c r="W25" s="274"/>
      <c r="X25" s="290">
        <f>Данные!C30</f>
        <v>0</v>
      </c>
      <c r="Y25" s="258"/>
      <c r="Z25" s="258"/>
      <c r="AA25" s="258"/>
      <c r="AB25" s="272" t="s">
        <v>231</v>
      </c>
      <c r="AC25" s="273"/>
      <c r="AD25" s="273"/>
      <c r="AE25" s="274"/>
      <c r="AF25" s="287">
        <f>Данные!C33</f>
        <v>0</v>
      </c>
      <c r="AG25" s="258"/>
      <c r="AH25" s="258"/>
      <c r="AI25" s="258"/>
      <c r="AJ25" s="258"/>
    </row>
    <row r="26" spans="1:36" ht="15" customHeight="1">
      <c r="A26" s="282"/>
      <c r="B26" s="282"/>
      <c r="C26" s="282"/>
      <c r="D26" s="282"/>
      <c r="E26" s="282"/>
      <c r="F26" s="282"/>
      <c r="G26" s="282"/>
      <c r="H26" s="282"/>
      <c r="I26" s="282"/>
      <c r="J26" s="282"/>
      <c r="K26" s="282"/>
      <c r="L26" s="282"/>
      <c r="M26" s="282"/>
      <c r="N26" s="282"/>
      <c r="O26" s="282"/>
      <c r="P26" s="282"/>
      <c r="Q26" s="282"/>
      <c r="R26" s="282"/>
      <c r="S26" s="282"/>
      <c r="T26" s="283"/>
      <c r="U26" s="272" t="s">
        <v>192</v>
      </c>
      <c r="V26" s="273"/>
      <c r="W26" s="274"/>
      <c r="X26" s="284">
        <f>Данные!C31</f>
        <v>0</v>
      </c>
      <c r="Y26" s="285"/>
      <c r="Z26" s="285"/>
      <c r="AA26" s="286"/>
      <c r="AB26" s="272" t="s">
        <v>193</v>
      </c>
      <c r="AC26" s="273"/>
      <c r="AD26" s="273"/>
      <c r="AE26" s="274"/>
      <c r="AF26" s="284">
        <f>Данные!C34</f>
        <v>0</v>
      </c>
      <c r="AG26" s="260"/>
      <c r="AH26" s="260"/>
      <c r="AI26" s="260"/>
      <c r="AJ26" s="260"/>
    </row>
    <row r="27" spans="1:36" ht="15" customHeight="1">
      <c r="A27" s="201" t="s">
        <v>220</v>
      </c>
      <c r="B27" s="201"/>
      <c r="C27" s="201"/>
      <c r="D27" s="201"/>
      <c r="E27" s="201"/>
      <c r="F27" s="201"/>
      <c r="G27" s="201"/>
      <c r="H27" s="201"/>
      <c r="I27" s="201"/>
      <c r="J27" s="201"/>
      <c r="K27" s="201"/>
      <c r="L27" s="201"/>
      <c r="M27" s="201"/>
      <c r="N27" s="201"/>
      <c r="O27" s="201"/>
      <c r="P27" s="201"/>
      <c r="Q27" s="201"/>
      <c r="R27" s="201"/>
      <c r="S27" s="201"/>
      <c r="T27" s="201"/>
      <c r="U27" s="272" t="s">
        <v>232</v>
      </c>
      <c r="V27" s="273"/>
      <c r="W27" s="274"/>
      <c r="X27" s="284">
        <f>Данные!C32</f>
        <v>0</v>
      </c>
      <c r="Y27" s="285"/>
      <c r="Z27" s="285"/>
      <c r="AA27" s="286"/>
      <c r="AB27" s="272" t="s">
        <v>194</v>
      </c>
      <c r="AC27" s="273"/>
      <c r="AD27" s="273"/>
      <c r="AE27" s="274"/>
      <c r="AF27" s="288"/>
      <c r="AG27" s="289"/>
      <c r="AH27" s="289"/>
      <c r="AI27" s="289"/>
      <c r="AJ27" s="289"/>
    </row>
    <row r="28" spans="1:36" ht="15" customHeight="1">
      <c r="A28" s="276" t="str">
        <f>Данные!F22</f>
        <v>110 1 08 07071 01 0600 110</v>
      </c>
      <c r="B28" s="276"/>
      <c r="C28" s="276"/>
      <c r="D28" s="276"/>
      <c r="E28" s="276"/>
      <c r="F28" s="276"/>
      <c r="G28" s="276"/>
      <c r="H28" s="276"/>
      <c r="I28" s="277"/>
      <c r="J28" s="275" t="str">
        <f>Данные!F23</f>
        <v>45382000</v>
      </c>
      <c r="K28" s="276"/>
      <c r="L28" s="276"/>
      <c r="M28" s="276"/>
      <c r="N28" s="276"/>
      <c r="O28" s="277"/>
      <c r="P28" s="275" t="str">
        <f>Данные!F24</f>
        <v> </v>
      </c>
      <c r="Q28" s="277"/>
      <c r="R28" s="275" t="str">
        <f>Данные!F25</f>
        <v> </v>
      </c>
      <c r="S28" s="276"/>
      <c r="T28" s="276"/>
      <c r="U28" s="276"/>
      <c r="V28" s="277"/>
      <c r="W28" s="275" t="str">
        <f>Данные!F26</f>
        <v>0</v>
      </c>
      <c r="X28" s="276"/>
      <c r="Y28" s="276"/>
      <c r="Z28" s="276"/>
      <c r="AA28" s="276"/>
      <c r="AB28" s="276"/>
      <c r="AC28" s="277"/>
      <c r="AD28" s="275" t="str">
        <f>Данные!F27</f>
        <v>0</v>
      </c>
      <c r="AE28" s="276"/>
      <c r="AF28" s="276"/>
      <c r="AG28" s="276"/>
      <c r="AH28" s="277"/>
      <c r="AI28" s="275" t="str">
        <f>Данные!F28</f>
        <v> </v>
      </c>
      <c r="AJ28" s="276"/>
    </row>
    <row r="29" spans="1:36" ht="11.25" customHeight="1">
      <c r="A29" s="291" t="str">
        <f>Данные!C20</f>
        <v>010 регистрация судов Махачкалинский филиал ФГБУ "АМП Каспийского моря" (написать назначение платежа с названием судна)</v>
      </c>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row>
    <row r="30" spans="1:36" ht="15" customHeight="1">
      <c r="A30" s="293"/>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row>
    <row r="31" spans="1:36" ht="15" customHeight="1">
      <c r="A31" s="293"/>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row>
    <row r="32" spans="1:36" ht="13.5" customHeight="1">
      <c r="A32" s="294">
        <f>Данные!C21</f>
        <v>0</v>
      </c>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row>
    <row r="33" spans="1:36" ht="18.75" customHeight="1">
      <c r="A33" s="293"/>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row>
    <row r="34" spans="1:36" ht="13.5" customHeight="1">
      <c r="A34" s="201" t="s">
        <v>219</v>
      </c>
      <c r="B34" s="20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row>
    <row r="35" spans="16:33" ht="15" customHeight="1">
      <c r="P35" s="271" t="s">
        <v>234</v>
      </c>
      <c r="Q35" s="271"/>
      <c r="R35" s="271"/>
      <c r="S35" s="271"/>
      <c r="T35" s="271"/>
      <c r="AB35" s="271" t="s">
        <v>235</v>
      </c>
      <c r="AC35" s="271"/>
      <c r="AD35" s="271"/>
      <c r="AE35" s="271"/>
      <c r="AF35" s="271"/>
      <c r="AG35" s="271"/>
    </row>
    <row r="36" ht="13.5" customHeight="1"/>
    <row r="37" spans="12:24" ht="15" customHeight="1">
      <c r="L37" s="201"/>
      <c r="M37" s="201"/>
      <c r="N37" s="201"/>
      <c r="O37" s="201"/>
      <c r="P37" s="201"/>
      <c r="Q37" s="201"/>
      <c r="R37" s="201"/>
      <c r="S37" s="201"/>
      <c r="T37" s="201"/>
      <c r="U37" s="201"/>
      <c r="V37" s="201"/>
      <c r="W37" s="201"/>
      <c r="X37" s="201"/>
    </row>
    <row r="39" ht="13.5" customHeight="1"/>
    <row r="40" spans="12:24" ht="15" customHeight="1">
      <c r="L40" s="201"/>
      <c r="M40" s="201"/>
      <c r="N40" s="201"/>
      <c r="O40" s="201"/>
      <c r="P40" s="201"/>
      <c r="Q40" s="201"/>
      <c r="R40" s="201"/>
      <c r="S40" s="201"/>
      <c r="T40" s="201"/>
      <c r="U40" s="201"/>
      <c r="V40" s="201"/>
      <c r="W40" s="201"/>
      <c r="X40" s="201"/>
    </row>
  </sheetData>
  <sheetProtection password="C762" sheet="1" objects="1" scenarios="1"/>
  <mergeCells count="50">
    <mergeCell ref="K22:L22"/>
    <mergeCell ref="M22:T22"/>
    <mergeCell ref="A29:AJ31"/>
    <mergeCell ref="A32:AJ33"/>
    <mergeCell ref="A11:T14"/>
    <mergeCell ref="A16:T17"/>
    <mergeCell ref="A19:T20"/>
    <mergeCell ref="X13:AJ13"/>
    <mergeCell ref="A28:I28"/>
    <mergeCell ref="J28:O28"/>
    <mergeCell ref="P28:Q28"/>
    <mergeCell ref="R28:V28"/>
    <mergeCell ref="AI28:AJ28"/>
    <mergeCell ref="A23:T26"/>
    <mergeCell ref="X27:AA27"/>
    <mergeCell ref="AF25:AJ25"/>
    <mergeCell ref="AF26:AJ26"/>
    <mergeCell ref="AF27:AJ27"/>
    <mergeCell ref="X25:AA25"/>
    <mergeCell ref="X26:AA26"/>
    <mergeCell ref="K2:Q2"/>
    <mergeCell ref="A2:G2"/>
    <mergeCell ref="X16:AJ16"/>
    <mergeCell ref="X17:AJ17"/>
    <mergeCell ref="R5:X5"/>
    <mergeCell ref="Z5:AF5"/>
    <mergeCell ref="K10:L10"/>
    <mergeCell ref="M10:T10"/>
    <mergeCell ref="C10:J10"/>
    <mergeCell ref="A10:B10"/>
    <mergeCell ref="P35:T35"/>
    <mergeCell ref="AB35:AG35"/>
    <mergeCell ref="U25:W25"/>
    <mergeCell ref="U26:W26"/>
    <mergeCell ref="U27:W27"/>
    <mergeCell ref="AB25:AE25"/>
    <mergeCell ref="AB26:AE26"/>
    <mergeCell ref="AB27:AE27"/>
    <mergeCell ref="W28:AC28"/>
    <mergeCell ref="AD28:AH28"/>
    <mergeCell ref="X19:AJ19"/>
    <mergeCell ref="X20:AJ20"/>
    <mergeCell ref="X22:AJ22"/>
    <mergeCell ref="X10:AJ10"/>
    <mergeCell ref="A7:D9"/>
    <mergeCell ref="R6:X6"/>
    <mergeCell ref="Z6:AF6"/>
    <mergeCell ref="E7:AJ9"/>
    <mergeCell ref="A22:B22"/>
    <mergeCell ref="C22:J22"/>
  </mergeCells>
  <printOptions/>
  <pageMargins left="0.68" right="0.33" top="0.41" bottom="0.984251968503937" header="0.25"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G32"/>
  <sheetViews>
    <sheetView showGridLines="0" showRowColHeaders="0" showZeros="0" zoomScaleSheetLayoutView="100" zoomScalePageLayoutView="0" workbookViewId="0" topLeftCell="A1">
      <selection activeCell="A25" sqref="A25:F25"/>
    </sheetView>
  </sheetViews>
  <sheetFormatPr defaultColWidth="9.00390625" defaultRowHeight="12.75"/>
  <cols>
    <col min="1" max="1" width="10.375" style="46" customWidth="1"/>
    <col min="2" max="2" width="41.00390625" style="46" customWidth="1"/>
    <col min="3" max="3" width="8.125" style="46" customWidth="1"/>
    <col min="4" max="4" width="10.25390625" style="46" customWidth="1"/>
    <col min="5" max="5" width="11.25390625" style="46" customWidth="1"/>
    <col min="6" max="6" width="12.00390625" style="46" customWidth="1"/>
    <col min="7" max="7" width="13.375" style="46" customWidth="1"/>
    <col min="8" max="8" width="12.75390625" style="46" customWidth="1"/>
    <col min="9" max="16384" width="9.125" style="46" customWidth="1"/>
  </cols>
  <sheetData>
    <row r="1" ht="45.75" customHeight="1"/>
    <row r="2" spans="1:6" ht="14.25" customHeight="1">
      <c r="A2" s="95" t="str">
        <f>"ПЛАТЕЖНОЕ  ПОРУЧЕНИЕ  № "&amp;Данные!C4</f>
        <v>ПЛАТЕЖНОЕ  ПОРУЧЕНИЕ  № </v>
      </c>
      <c r="B2" s="47"/>
      <c r="C2" s="297"/>
      <c r="D2" s="297"/>
      <c r="E2" s="181">
        <f>TRANSPOSE(Данные!C5)</f>
        <v>0</v>
      </c>
      <c r="F2" s="48"/>
    </row>
    <row r="3" spans="1:5" ht="12" customHeight="1">
      <c r="A3" s="49"/>
      <c r="B3" s="50"/>
      <c r="C3" s="96" t="s">
        <v>735</v>
      </c>
      <c r="E3" s="97" t="s">
        <v>264</v>
      </c>
    </row>
    <row r="4" spans="1:6" ht="15" customHeight="1">
      <c r="A4" s="99" t="s">
        <v>221</v>
      </c>
      <c r="B4" s="51"/>
      <c r="F4" s="52"/>
    </row>
    <row r="5" spans="1:6" ht="15" customHeight="1">
      <c r="A5" s="98" t="s">
        <v>222</v>
      </c>
      <c r="B5" s="311" t="str">
        <f>TRANSPOSE(Данные!C7)</f>
        <v>Рублей 00 копеек</v>
      </c>
      <c r="C5" s="312"/>
      <c r="D5" s="312"/>
      <c r="E5" s="312"/>
      <c r="F5" s="312"/>
    </row>
    <row r="6" spans="1:6" ht="12.75" customHeight="1">
      <c r="A6" s="53"/>
      <c r="B6" s="313"/>
      <c r="C6" s="314"/>
      <c r="D6" s="314"/>
      <c r="E6" s="314"/>
      <c r="F6" s="314"/>
    </row>
    <row r="7" spans="1:6" ht="15" customHeight="1">
      <c r="A7" s="54" t="s">
        <v>223</v>
      </c>
      <c r="B7" s="45">
        <f>TRANSPOSE(Плательщик!N5)</f>
        <v>0</v>
      </c>
      <c r="C7" s="93" t="s">
        <v>739</v>
      </c>
      <c r="D7" s="305" t="str">
        <f>Данные!J79</f>
        <v>0-00</v>
      </c>
      <c r="E7" s="306"/>
      <c r="F7" s="55"/>
    </row>
    <row r="8" spans="1:6" ht="15" customHeight="1">
      <c r="A8" s="298">
        <f>TRANSPOSE(Плательщик!O5)</f>
        <v>0</v>
      </c>
      <c r="B8" s="299"/>
      <c r="C8" s="57"/>
      <c r="D8" s="58"/>
      <c r="E8" s="59"/>
      <c r="F8" s="60"/>
    </row>
    <row r="9" spans="1:6" ht="14.25" customHeight="1">
      <c r="A9" s="300"/>
      <c r="B9" s="299"/>
      <c r="C9" s="61"/>
      <c r="D9" s="62"/>
      <c r="E9" s="63"/>
      <c r="F9" s="64"/>
    </row>
    <row r="10" spans="1:6" ht="12.75">
      <c r="A10" s="300"/>
      <c r="B10" s="299"/>
      <c r="C10" s="92" t="s">
        <v>224</v>
      </c>
      <c r="D10" s="307">
        <f>TRANSPOSE(Плательщик!Q5)</f>
        <v>0</v>
      </c>
      <c r="E10" s="308"/>
      <c r="F10" s="308"/>
    </row>
    <row r="11" spans="1:6" ht="8.25" customHeight="1" hidden="1">
      <c r="A11" s="56"/>
      <c r="C11" s="57"/>
      <c r="D11" s="65"/>
      <c r="E11" s="59"/>
      <c r="F11" s="60"/>
    </row>
    <row r="12" spans="1:6" ht="28.5" customHeight="1">
      <c r="A12" s="66" t="s">
        <v>209</v>
      </c>
      <c r="B12" s="67"/>
      <c r="C12" s="68"/>
      <c r="D12" s="69"/>
      <c r="E12" s="70"/>
      <c r="F12" s="71"/>
    </row>
    <row r="13" spans="1:6" ht="15" customHeight="1">
      <c r="A13" s="301">
        <f>TRANSPOSE(Плательщик!P5)</f>
        <v>0</v>
      </c>
      <c r="B13" s="302"/>
      <c r="C13" s="91" t="s">
        <v>225</v>
      </c>
      <c r="D13" s="309">
        <f>TRANSPOSE(Плательщик!R5)</f>
        <v>0</v>
      </c>
      <c r="E13" s="310"/>
      <c r="F13" s="310"/>
    </row>
    <row r="14" spans="1:7" ht="15" customHeight="1">
      <c r="A14" s="303"/>
      <c r="B14" s="304"/>
      <c r="C14" s="93" t="s">
        <v>224</v>
      </c>
      <c r="D14" s="316">
        <f>TRANSPOSE(Плательщик!S5)</f>
        <v>0</v>
      </c>
      <c r="E14" s="317"/>
      <c r="F14" s="317"/>
      <c r="G14" s="72"/>
    </row>
    <row r="15" spans="1:6" ht="14.25" customHeight="1">
      <c r="A15" s="66" t="s">
        <v>226</v>
      </c>
      <c r="B15" s="73"/>
      <c r="C15" s="74"/>
      <c r="D15" s="75"/>
      <c r="E15" s="76"/>
      <c r="F15" s="76"/>
    </row>
    <row r="16" spans="1:6" ht="15" customHeight="1">
      <c r="A16" s="301" t="str">
        <f>TRANSPOSE(Получатель!P5)</f>
        <v>ГУ Банка России по ЦФО/УФК по г. Москве г. Москва</v>
      </c>
      <c r="B16" s="302"/>
      <c r="C16" s="91" t="s">
        <v>225</v>
      </c>
      <c r="D16" s="250" t="str">
        <f>TRANSPOSE(Получатель!R5)</f>
        <v>004525988</v>
      </c>
      <c r="E16" s="251"/>
      <c r="F16" s="251"/>
    </row>
    <row r="17" spans="1:6" ht="15" customHeight="1">
      <c r="A17" s="303"/>
      <c r="B17" s="304"/>
      <c r="C17" s="93" t="s">
        <v>224</v>
      </c>
      <c r="D17" s="309" t="str">
        <f>TRANSPOSE(Получатель!Q5)</f>
        <v>40102810545370000003</v>
      </c>
      <c r="E17" s="310"/>
      <c r="F17" s="310"/>
    </row>
    <row r="18" spans="1:6" ht="12.75" customHeight="1">
      <c r="A18" s="66" t="s">
        <v>227</v>
      </c>
      <c r="B18" s="73"/>
      <c r="C18" s="77"/>
      <c r="D18" s="78"/>
      <c r="E18" s="79"/>
      <c r="F18" s="79"/>
    </row>
    <row r="19" spans="1:6" ht="12.75">
      <c r="A19" s="80" t="s">
        <v>223</v>
      </c>
      <c r="B19" s="81" t="str">
        <f>TRANSPOSE(Получатель!N5)</f>
        <v>7707231510</v>
      </c>
      <c r="C19" s="93" t="s">
        <v>224</v>
      </c>
      <c r="D19" s="309" t="str">
        <f>TRANSPOSE(Получатель!S5)</f>
        <v>03100643000000017300</v>
      </c>
      <c r="E19" s="310"/>
      <c r="F19" s="310"/>
    </row>
    <row r="20" spans="1:6" ht="33" customHeight="1">
      <c r="A20" s="315" t="str">
        <f>TRANSPOSE(Получатель!O5)</f>
        <v>УФК по г. Москве (ФКУ "Речводпуть" л/с 04731353110)</v>
      </c>
      <c r="B20" s="320"/>
      <c r="C20" s="100"/>
      <c r="D20" s="318"/>
      <c r="E20" s="319"/>
      <c r="F20" s="319"/>
    </row>
    <row r="21" spans="1:7" ht="14.25" customHeight="1">
      <c r="A21" s="315"/>
      <c r="B21" s="320"/>
      <c r="C21" s="91" t="s">
        <v>228</v>
      </c>
      <c r="D21" s="252">
        <f>Данные!C30</f>
        <v>0</v>
      </c>
      <c r="E21" s="253" t="s">
        <v>231</v>
      </c>
      <c r="F21" s="82">
        <f>Данные!C33</f>
        <v>0</v>
      </c>
      <c r="G21" s="83"/>
    </row>
    <row r="22" spans="1:6" ht="14.25" customHeight="1">
      <c r="A22" s="315"/>
      <c r="B22" s="320"/>
      <c r="C22" s="91" t="s">
        <v>230</v>
      </c>
      <c r="D22" s="82">
        <f>Данные!C31</f>
        <v>0</v>
      </c>
      <c r="E22" s="254" t="s">
        <v>229</v>
      </c>
      <c r="F22" s="82">
        <f>Данные!C34</f>
        <v>0</v>
      </c>
    </row>
    <row r="23" spans="1:7" ht="14.25" customHeight="1">
      <c r="A23" s="66" t="s">
        <v>220</v>
      </c>
      <c r="B23" s="84"/>
      <c r="C23" s="91" t="s">
        <v>232</v>
      </c>
      <c r="D23" s="90">
        <f>Данные!C32</f>
        <v>0</v>
      </c>
      <c r="E23" s="253" t="s">
        <v>233</v>
      </c>
      <c r="F23" s="255"/>
      <c r="G23" s="87"/>
    </row>
    <row r="24" spans="1:7" ht="12.75">
      <c r="A24" s="94" t="s">
        <v>219</v>
      </c>
      <c r="B24" s="85"/>
      <c r="C24" s="86"/>
      <c r="D24" s="86"/>
      <c r="E24" s="86"/>
      <c r="F24" s="87"/>
      <c r="G24" s="87"/>
    </row>
    <row r="25" spans="1:7" ht="36" customHeight="1">
      <c r="A25" s="315" t="str">
        <f>TRANSPOSE(Данные!C20)</f>
        <v>010 регистрация судов Махачкалинский филиал ФГБУ "АМП Каспийского моря" (написать назначение платежа с названием судна)</v>
      </c>
      <c r="B25" s="315"/>
      <c r="C25" s="315"/>
      <c r="D25" s="315"/>
      <c r="E25" s="315"/>
      <c r="F25" s="315"/>
      <c r="G25" s="87"/>
    </row>
    <row r="26" spans="1:7" ht="40.5" customHeight="1">
      <c r="A26" s="315">
        <f>TRANSPOSE(Данные!C21)</f>
        <v>0</v>
      </c>
      <c r="B26" s="315"/>
      <c r="C26" s="315"/>
      <c r="D26" s="315"/>
      <c r="E26" s="315"/>
      <c r="F26" s="315"/>
      <c r="G26" s="87"/>
    </row>
    <row r="27" spans="2:5" ht="19.5" customHeight="1">
      <c r="B27" s="190" t="s">
        <v>234</v>
      </c>
      <c r="D27" s="51"/>
      <c r="E27" s="88" t="s">
        <v>235</v>
      </c>
    </row>
    <row r="28" ht="28.5" customHeight="1">
      <c r="B28" s="172"/>
    </row>
    <row r="32" spans="1:2" ht="12.75">
      <c r="A32" s="89"/>
      <c r="B32" s="89"/>
    </row>
  </sheetData>
  <sheetProtection password="C762" sheet="1" objects="1" scenarios="1"/>
  <mergeCells count="15">
    <mergeCell ref="A26:F26"/>
    <mergeCell ref="A25:F25"/>
    <mergeCell ref="D17:F17"/>
    <mergeCell ref="D14:F14"/>
    <mergeCell ref="D19:F19"/>
    <mergeCell ref="D20:F20"/>
    <mergeCell ref="A16:B17"/>
    <mergeCell ref="A20:B22"/>
    <mergeCell ref="C2:D2"/>
    <mergeCell ref="A8:B10"/>
    <mergeCell ref="A13:B14"/>
    <mergeCell ref="D7:E7"/>
    <mergeCell ref="D10:F10"/>
    <mergeCell ref="D13:F13"/>
    <mergeCell ref="B5:F6"/>
  </mergeCells>
  <dataValidations count="2">
    <dataValidation allowBlank="1" showErrorMessage="1" promptTitle="Внимание" prompt="Заносите данные." sqref="D21:D23"/>
    <dataValidation allowBlank="1" showErrorMessage="1" promptTitle="Внимание" prompt="Заносите прямо в поле." sqref="F21:F23"/>
  </dataValidations>
  <printOptions/>
  <pageMargins left="0.7874015748031497" right="0.24" top="0.5905511811023623" bottom="0.6692913385826772" header="0.2362204724409449" footer="0"/>
  <pageSetup blackAndWhite="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L894"/>
  <sheetViews>
    <sheetView showGridLines="0" showRowColHeaders="0" zoomScalePageLayoutView="0" workbookViewId="0" topLeftCell="A1">
      <selection activeCell="A8" sqref="A8"/>
    </sheetView>
  </sheetViews>
  <sheetFormatPr defaultColWidth="122.00390625" defaultRowHeight="12.75"/>
  <cols>
    <col min="1" max="1" width="135.125" style="149" customWidth="1"/>
    <col min="2" max="2" width="4.875" style="149" customWidth="1"/>
    <col min="3" max="3" width="15.125" style="149" customWidth="1"/>
    <col min="4" max="4" width="122.00390625" style="149" customWidth="1"/>
    <col min="5" max="5" width="78.625" style="149" customWidth="1"/>
    <col min="6" max="6" width="20.25390625" style="149" customWidth="1"/>
    <col min="7" max="7" width="122.00390625" style="149" customWidth="1"/>
    <col min="8" max="8" width="38.00390625" style="149" customWidth="1"/>
    <col min="9" max="16384" width="122.00390625" style="149" customWidth="1"/>
  </cols>
  <sheetData>
    <row r="1" ht="19.5">
      <c r="A1" s="183" t="s">
        <v>274</v>
      </c>
    </row>
    <row r="2" ht="30.75" thickBot="1">
      <c r="A2" s="234" t="s">
        <v>156</v>
      </c>
    </row>
    <row r="3" ht="15">
      <c r="A3" s="176" t="s">
        <v>858</v>
      </c>
    </row>
    <row r="4" ht="15">
      <c r="A4" s="177" t="s">
        <v>275</v>
      </c>
    </row>
    <row r="5" ht="15">
      <c r="A5" s="177" t="s">
        <v>276</v>
      </c>
    </row>
    <row r="6" ht="15">
      <c r="A6" s="177" t="s">
        <v>277</v>
      </c>
    </row>
    <row r="7" ht="15">
      <c r="A7" s="177" t="s">
        <v>859</v>
      </c>
    </row>
    <row r="8" ht="19.5">
      <c r="A8" s="178" t="s">
        <v>275</v>
      </c>
    </row>
    <row r="9" ht="15">
      <c r="A9" s="177" t="s">
        <v>173</v>
      </c>
    </row>
    <row r="10" ht="15">
      <c r="A10" s="179" t="s">
        <v>174</v>
      </c>
    </row>
    <row r="11" ht="15">
      <c r="A11" s="179" t="s">
        <v>175</v>
      </c>
    </row>
    <row r="12" ht="15">
      <c r="A12" s="179" t="s">
        <v>176</v>
      </c>
    </row>
    <row r="13" ht="15">
      <c r="A13" s="180" t="s">
        <v>278</v>
      </c>
    </row>
    <row r="14" ht="15">
      <c r="A14" s="179" t="s">
        <v>177</v>
      </c>
    </row>
    <row r="15" ht="15">
      <c r="A15" s="179" t="s">
        <v>178</v>
      </c>
    </row>
    <row r="16" ht="15">
      <c r="A16" s="179" t="s">
        <v>179</v>
      </c>
    </row>
    <row r="17" ht="15">
      <c r="A17" s="179" t="s">
        <v>854</v>
      </c>
    </row>
    <row r="18" ht="19.5">
      <c r="A18" s="178" t="s">
        <v>279</v>
      </c>
    </row>
    <row r="19" ht="45">
      <c r="A19" s="177" t="s">
        <v>518</v>
      </c>
    </row>
    <row r="20" ht="15">
      <c r="A20" s="177"/>
    </row>
    <row r="21" ht="19.5">
      <c r="A21" s="178" t="s">
        <v>276</v>
      </c>
    </row>
    <row r="22" ht="60">
      <c r="A22" s="177" t="s">
        <v>517</v>
      </c>
    </row>
    <row r="23" ht="19.5">
      <c r="A23" s="178" t="s">
        <v>520</v>
      </c>
    </row>
    <row r="24" ht="30">
      <c r="A24" s="177" t="s">
        <v>519</v>
      </c>
    </row>
    <row r="25" ht="15">
      <c r="A25" s="177"/>
    </row>
    <row r="26" ht="13.5" thickBot="1">
      <c r="A26" s="149" t="s">
        <v>860</v>
      </c>
    </row>
    <row r="27" ht="18.75" thickBot="1">
      <c r="A27" s="235" t="s">
        <v>861</v>
      </c>
    </row>
    <row r="28" ht="15">
      <c r="A28" s="175"/>
    </row>
    <row r="30" ht="15">
      <c r="A30" s="231" t="s">
        <v>734</v>
      </c>
    </row>
    <row r="31" ht="12.75">
      <c r="A31" s="182" t="s">
        <v>733</v>
      </c>
    </row>
    <row r="32" ht="12.75">
      <c r="A32" s="182" t="s">
        <v>851</v>
      </c>
    </row>
    <row r="33" ht="12.75">
      <c r="A33" s="182"/>
    </row>
    <row r="34" ht="12.75">
      <c r="A34" s="182"/>
    </row>
    <row r="35" ht="12.75">
      <c r="A35" s="182"/>
    </row>
    <row r="36" ht="12.75">
      <c r="A36" s="182"/>
    </row>
    <row r="37" ht="12.75">
      <c r="A37" s="182"/>
    </row>
    <row r="38" ht="12.75">
      <c r="A38" s="182"/>
    </row>
    <row r="39" ht="12.75">
      <c r="A39" s="182"/>
    </row>
    <row r="40" ht="12.75">
      <c r="A40" s="182"/>
    </row>
    <row r="41" ht="12.75">
      <c r="A41" s="182"/>
    </row>
    <row r="42" ht="12.75">
      <c r="A42" s="182"/>
    </row>
    <row r="43" ht="12.75">
      <c r="A43" s="182"/>
    </row>
    <row r="44" ht="12.75">
      <c r="A44" s="182"/>
    </row>
    <row r="45" ht="12.75">
      <c r="A45" s="182"/>
    </row>
    <row r="46" ht="12.75">
      <c r="A46" s="182"/>
    </row>
    <row r="47" ht="12.75">
      <c r="A47" s="182"/>
    </row>
    <row r="48" ht="12.75">
      <c r="A48" s="182"/>
    </row>
    <row r="49" ht="12.75">
      <c r="A49" s="182"/>
    </row>
    <row r="50" ht="12.75">
      <c r="A50" s="182"/>
    </row>
    <row r="51" ht="12.75">
      <c r="A51" s="182"/>
    </row>
    <row r="52" ht="12.75">
      <c r="A52" s="182"/>
    </row>
    <row r="53" ht="12.75">
      <c r="A53" s="182"/>
    </row>
    <row r="54" ht="12.75">
      <c r="A54" s="182"/>
    </row>
    <row r="55" ht="12.75">
      <c r="A55" s="182"/>
    </row>
    <row r="56" ht="12.75">
      <c r="A56" s="182"/>
    </row>
    <row r="57" ht="12.75">
      <c r="A57" s="182"/>
    </row>
    <row r="58" ht="12.75">
      <c r="A58" s="182"/>
    </row>
    <row r="59" ht="12.75">
      <c r="A59" s="182"/>
    </row>
    <row r="60" ht="12.75">
      <c r="A60" s="182"/>
    </row>
    <row r="61" ht="12.75">
      <c r="A61" s="182"/>
    </row>
    <row r="62" ht="12.75">
      <c r="A62" s="182"/>
    </row>
    <row r="63" ht="12.75">
      <c r="A63" s="182"/>
    </row>
    <row r="64" ht="12.75">
      <c r="A64" s="182"/>
    </row>
    <row r="65" ht="12.75">
      <c r="A65" s="182"/>
    </row>
    <row r="66" ht="12.75">
      <c r="A66" s="182"/>
    </row>
    <row r="67" ht="12.75">
      <c r="A67" s="182"/>
    </row>
    <row r="68" ht="12.75">
      <c r="A68" s="182"/>
    </row>
    <row r="72" ht="12.75">
      <c r="A72" s="232" t="s">
        <v>853</v>
      </c>
    </row>
    <row r="73" spans="1:12" ht="15.75">
      <c r="A73" s="244" t="s">
        <v>818</v>
      </c>
      <c r="B73"/>
      <c r="C73"/>
      <c r="D73"/>
      <c r="E73"/>
      <c r="F73"/>
      <c r="G73"/>
      <c r="H73"/>
      <c r="I73"/>
      <c r="J73"/>
      <c r="K73"/>
      <c r="L73"/>
    </row>
    <row r="74" spans="1:12" ht="15.75">
      <c r="A74" s="237" t="s">
        <v>819</v>
      </c>
      <c r="B74" s="236"/>
      <c r="C74" s="236"/>
      <c r="D74" s="236"/>
      <c r="E74" s="236"/>
      <c r="F74" s="236"/>
      <c r="G74" s="236"/>
      <c r="I74" s="236"/>
      <c r="J74" s="236"/>
      <c r="K74" s="236"/>
      <c r="L74" s="236"/>
    </row>
    <row r="75" spans="1:12" ht="15.75">
      <c r="A75" s="237" t="s">
        <v>820</v>
      </c>
      <c r="B75" s="236"/>
      <c r="C75" s="236"/>
      <c r="D75" s="236"/>
      <c r="E75" s="236"/>
      <c r="G75" s="236"/>
      <c r="H75" s="236"/>
      <c r="I75" s="236"/>
      <c r="J75" s="236"/>
      <c r="K75" s="236"/>
      <c r="L75" s="236"/>
    </row>
    <row r="76" spans="1:12" ht="15.75">
      <c r="A76" s="237" t="s">
        <v>84</v>
      </c>
      <c r="B76" s="236"/>
      <c r="C76" s="236"/>
      <c r="D76" s="236"/>
      <c r="E76" s="236"/>
      <c r="G76" s="236"/>
      <c r="H76" s="236"/>
      <c r="I76" s="236"/>
      <c r="J76" s="236"/>
      <c r="K76" s="236"/>
      <c r="L76" s="236"/>
    </row>
    <row r="77" spans="1:12" ht="15.75">
      <c r="A77" s="237" t="s">
        <v>821</v>
      </c>
      <c r="B77" s="236"/>
      <c r="C77" s="236"/>
      <c r="D77" s="236"/>
      <c r="E77" s="236"/>
      <c r="G77" s="236"/>
      <c r="H77" s="236"/>
      <c r="I77" s="236"/>
      <c r="J77" s="236"/>
      <c r="K77" s="236"/>
      <c r="L77" s="236"/>
    </row>
    <row r="78" spans="1:12" ht="15.75">
      <c r="A78" s="237"/>
      <c r="B78" s="236"/>
      <c r="C78" s="236"/>
      <c r="D78" s="236"/>
      <c r="E78" s="236"/>
      <c r="G78" s="236"/>
      <c r="H78" s="236"/>
      <c r="I78" s="236"/>
      <c r="J78" s="236"/>
      <c r="K78" s="236"/>
      <c r="L78" s="236"/>
    </row>
    <row r="79" spans="1:12" ht="15.75">
      <c r="A79" s="237" t="s">
        <v>822</v>
      </c>
      <c r="B79" s="236"/>
      <c r="C79" s="236"/>
      <c r="D79" s="236"/>
      <c r="E79" s="236"/>
      <c r="F79" s="236"/>
      <c r="G79" s="236"/>
      <c r="H79" s="236"/>
      <c r="I79" s="236"/>
      <c r="J79" s="236"/>
      <c r="K79" s="236"/>
      <c r="L79" s="236"/>
    </row>
    <row r="80" spans="1:12" ht="15.75">
      <c r="A80" s="237" t="s">
        <v>823</v>
      </c>
      <c r="B80" s="245"/>
      <c r="C80" s="2"/>
      <c r="D80" s="236"/>
      <c r="E80" s="236"/>
      <c r="F80" s="236"/>
      <c r="G80" s="236"/>
      <c r="H80" s="236"/>
      <c r="I80" s="236"/>
      <c r="J80" s="236"/>
      <c r="K80" s="236"/>
      <c r="L80" s="236"/>
    </row>
    <row r="81" spans="1:12" ht="15.75">
      <c r="A81" s="237" t="s">
        <v>88</v>
      </c>
      <c r="B81" s="2"/>
      <c r="C81" s="2"/>
      <c r="D81" s="236"/>
      <c r="E81" s="236"/>
      <c r="F81" s="236"/>
      <c r="G81" s="236"/>
      <c r="H81" s="236"/>
      <c r="I81" s="236"/>
      <c r="J81" s="236"/>
      <c r="K81" s="236"/>
      <c r="L81" s="236"/>
    </row>
    <row r="82" spans="1:12" ht="15.75">
      <c r="A82" s="237" t="s">
        <v>89</v>
      </c>
      <c r="B82" s="236"/>
      <c r="C82" s="236"/>
      <c r="D82" s="236"/>
      <c r="E82" s="236"/>
      <c r="F82" s="236"/>
      <c r="G82" s="236"/>
      <c r="H82" s="236"/>
      <c r="I82" s="236"/>
      <c r="J82" s="236"/>
      <c r="K82" s="236"/>
      <c r="L82" s="236"/>
    </row>
    <row r="83" spans="1:12" ht="15.75">
      <c r="A83" s="237" t="s">
        <v>90</v>
      </c>
      <c r="B83" s="236"/>
      <c r="C83" s="236"/>
      <c r="D83" s="236"/>
      <c r="E83" s="236"/>
      <c r="F83" s="236"/>
      <c r="G83" s="236"/>
      <c r="H83" s="236"/>
      <c r="I83" s="236"/>
      <c r="J83" s="236"/>
      <c r="K83" s="236"/>
      <c r="L83" s="236"/>
    </row>
    <row r="84" spans="1:12" ht="15.75">
      <c r="A84" s="237" t="s">
        <v>91</v>
      </c>
      <c r="B84" s="236"/>
      <c r="C84" s="236"/>
      <c r="D84" s="236"/>
      <c r="E84" s="236"/>
      <c r="F84" s="236"/>
      <c r="G84" s="236"/>
      <c r="H84" s="236"/>
      <c r="I84" s="236"/>
      <c r="J84" s="236"/>
      <c r="K84" s="236"/>
      <c r="L84" s="236"/>
    </row>
    <row r="85" spans="1:12" ht="15.75">
      <c r="A85" s="237"/>
      <c r="B85" s="236"/>
      <c r="C85" s="236"/>
      <c r="D85" s="236"/>
      <c r="E85" s="236"/>
      <c r="F85" s="236"/>
      <c r="G85" s="236"/>
      <c r="H85" s="236"/>
      <c r="I85" s="236"/>
      <c r="J85" s="236"/>
      <c r="K85" s="236"/>
      <c r="L85" s="236"/>
    </row>
    <row r="86" spans="1:12" ht="15.75">
      <c r="A86" s="237" t="s">
        <v>92</v>
      </c>
      <c r="B86" s="236"/>
      <c r="C86" s="236"/>
      <c r="D86" s="236"/>
      <c r="E86" s="236"/>
      <c r="F86" s="236"/>
      <c r="G86" s="236"/>
      <c r="H86" s="236"/>
      <c r="I86" s="236"/>
      <c r="J86" s="236"/>
      <c r="K86" s="236"/>
      <c r="L86" s="236"/>
    </row>
    <row r="87" spans="1:12" ht="15.75">
      <c r="A87" s="237" t="s">
        <v>93</v>
      </c>
      <c r="B87" s="236"/>
      <c r="C87" s="236"/>
      <c r="D87" s="236"/>
      <c r="E87" s="236"/>
      <c r="F87" s="236"/>
      <c r="G87" s="236"/>
      <c r="H87" s="236"/>
      <c r="I87" s="236"/>
      <c r="J87" s="236"/>
      <c r="K87" s="236"/>
      <c r="L87" s="236"/>
    </row>
    <row r="88" spans="1:12" ht="15.75">
      <c r="A88" s="237" t="s">
        <v>94</v>
      </c>
      <c r="B88" s="236"/>
      <c r="C88" s="236"/>
      <c r="D88" s="236"/>
      <c r="E88" s="236"/>
      <c r="F88" s="236"/>
      <c r="G88" s="236"/>
      <c r="H88" s="236"/>
      <c r="I88" s="236"/>
      <c r="J88" s="236"/>
      <c r="K88" s="236"/>
      <c r="L88" s="236"/>
    </row>
    <row r="89" spans="1:12" ht="15.75">
      <c r="A89" s="237"/>
      <c r="B89" s="236"/>
      <c r="C89" s="236"/>
      <c r="D89" s="236"/>
      <c r="E89" s="236"/>
      <c r="F89" s="236"/>
      <c r="G89" s="236"/>
      <c r="H89" s="236"/>
      <c r="I89" s="236"/>
      <c r="J89" s="236"/>
      <c r="K89" s="236"/>
      <c r="L89" s="236"/>
    </row>
    <row r="90" spans="1:12" ht="15.75">
      <c r="A90" s="237" t="s">
        <v>95</v>
      </c>
      <c r="B90" s="236"/>
      <c r="C90" s="236"/>
      <c r="D90" s="236"/>
      <c r="E90" s="236"/>
      <c r="F90" s="236"/>
      <c r="G90" s="236"/>
      <c r="H90" s="236"/>
      <c r="I90" s="236"/>
      <c r="J90" s="236"/>
      <c r="K90" s="236"/>
      <c r="L90" s="236"/>
    </row>
    <row r="91" spans="1:12" ht="15.75">
      <c r="A91" s="237" t="s">
        <v>96</v>
      </c>
      <c r="B91" s="236"/>
      <c r="C91" s="236"/>
      <c r="D91" s="236"/>
      <c r="E91" s="236"/>
      <c r="F91" s="236"/>
      <c r="G91" s="236"/>
      <c r="H91" s="236"/>
      <c r="I91" s="236"/>
      <c r="J91" s="236"/>
      <c r="K91" s="236"/>
      <c r="L91" s="236"/>
    </row>
    <row r="92" spans="1:12" ht="15.75">
      <c r="A92" s="237" t="s">
        <v>97</v>
      </c>
      <c r="B92" s="236"/>
      <c r="C92" s="236"/>
      <c r="D92" s="236"/>
      <c r="E92" s="236"/>
      <c r="F92" s="236"/>
      <c r="G92" s="236"/>
      <c r="H92" s="236"/>
      <c r="I92" s="236"/>
      <c r="J92" s="236"/>
      <c r="K92" s="236"/>
      <c r="L92" s="236"/>
    </row>
    <row r="93" spans="1:12" ht="15.75">
      <c r="A93" s="237" t="s">
        <v>98</v>
      </c>
      <c r="B93" s="236"/>
      <c r="C93" s="236"/>
      <c r="D93" s="236"/>
      <c r="E93" s="236"/>
      <c r="F93" s="236"/>
      <c r="G93" s="236"/>
      <c r="H93" s="236"/>
      <c r="I93" s="236"/>
      <c r="J93" s="236"/>
      <c r="K93" s="236"/>
      <c r="L93" s="236"/>
    </row>
    <row r="94" spans="1:12" ht="15.75">
      <c r="A94" s="237" t="s">
        <v>99</v>
      </c>
      <c r="B94" s="236"/>
      <c r="C94" s="236"/>
      <c r="D94" s="236"/>
      <c r="E94" s="236"/>
      <c r="F94" s="236"/>
      <c r="G94" s="236"/>
      <c r="H94" s="236"/>
      <c r="I94" s="236"/>
      <c r="J94" s="236"/>
      <c r="K94" s="236"/>
      <c r="L94" s="236"/>
    </row>
    <row r="95" spans="1:12" ht="15.75">
      <c r="A95" s="237" t="s">
        <v>100</v>
      </c>
      <c r="B95" s="236"/>
      <c r="C95" s="236"/>
      <c r="D95" s="236"/>
      <c r="E95" s="236"/>
      <c r="F95" s="236"/>
      <c r="G95" s="236"/>
      <c r="H95" s="236"/>
      <c r="I95" s="236"/>
      <c r="J95" s="236"/>
      <c r="K95" s="236"/>
      <c r="L95" s="236"/>
    </row>
    <row r="96" spans="1:12" ht="15.75">
      <c r="A96" s="237" t="s">
        <v>101</v>
      </c>
      <c r="B96" s="236"/>
      <c r="C96" s="236"/>
      <c r="D96" s="236"/>
      <c r="E96" s="236"/>
      <c r="F96" s="236"/>
      <c r="G96" s="236"/>
      <c r="H96" s="236"/>
      <c r="I96" s="236"/>
      <c r="J96" s="236"/>
      <c r="K96" s="236"/>
      <c r="L96" s="236"/>
    </row>
    <row r="97" spans="1:12" ht="15.75">
      <c r="A97" s="237" t="s">
        <v>102</v>
      </c>
      <c r="B97" s="236"/>
      <c r="C97" s="236"/>
      <c r="D97" s="236"/>
      <c r="E97" s="236"/>
      <c r="F97" s="236"/>
      <c r="G97" s="236"/>
      <c r="H97" s="236"/>
      <c r="I97" s="236"/>
      <c r="J97" s="236"/>
      <c r="K97" s="236"/>
      <c r="L97" s="236"/>
    </row>
    <row r="98" spans="1:12" ht="15.75">
      <c r="A98" s="237" t="s">
        <v>103</v>
      </c>
      <c r="B98" s="236"/>
      <c r="C98" s="236"/>
      <c r="D98" s="236"/>
      <c r="E98" s="236"/>
      <c r="F98" s="236"/>
      <c r="G98" s="236"/>
      <c r="H98" s="236"/>
      <c r="I98" s="236"/>
      <c r="J98" s="236"/>
      <c r="K98" s="236"/>
      <c r="L98" s="236"/>
    </row>
    <row r="99" spans="1:12" ht="15.75">
      <c r="A99" s="237" t="s">
        <v>104</v>
      </c>
      <c r="B99" s="236"/>
      <c r="C99" s="236"/>
      <c r="D99" s="236"/>
      <c r="E99" s="236"/>
      <c r="F99" s="236"/>
      <c r="G99" s="236"/>
      <c r="H99" s="236"/>
      <c r="I99" s="236"/>
      <c r="J99" s="236"/>
      <c r="K99" s="236"/>
      <c r="L99" s="236"/>
    </row>
    <row r="100" spans="1:12" ht="15.75">
      <c r="A100" s="237" t="s">
        <v>105</v>
      </c>
      <c r="B100" s="236"/>
      <c r="C100" s="236"/>
      <c r="D100" s="236"/>
      <c r="E100" s="236"/>
      <c r="F100" s="236"/>
      <c r="G100" s="236"/>
      <c r="H100" s="236"/>
      <c r="I100" s="236"/>
      <c r="J100" s="236"/>
      <c r="K100" s="236"/>
      <c r="L100" s="236"/>
    </row>
    <row r="101" spans="1:12" ht="15.75">
      <c r="A101" s="237" t="s">
        <v>856</v>
      </c>
      <c r="B101" s="236"/>
      <c r="C101" s="236"/>
      <c r="D101" s="236"/>
      <c r="E101" s="236"/>
      <c r="F101" s="236"/>
      <c r="G101" s="236"/>
      <c r="H101" s="236"/>
      <c r="I101" s="236"/>
      <c r="J101" s="236"/>
      <c r="K101" s="236"/>
      <c r="L101" s="236"/>
    </row>
    <row r="102" spans="1:12" ht="15.75">
      <c r="A102" s="237" t="s">
        <v>102</v>
      </c>
      <c r="B102" s="236"/>
      <c r="C102" s="236"/>
      <c r="D102" s="236"/>
      <c r="E102" s="236"/>
      <c r="F102" s="236"/>
      <c r="G102" s="236"/>
      <c r="H102" s="236"/>
      <c r="I102" s="236"/>
      <c r="J102" s="236"/>
      <c r="K102" s="236"/>
      <c r="L102" s="236"/>
    </row>
    <row r="103" spans="1:12" ht="15.75">
      <c r="A103" s="237" t="s">
        <v>857</v>
      </c>
      <c r="B103" s="236"/>
      <c r="C103" s="236"/>
      <c r="D103" s="236"/>
      <c r="E103" s="236"/>
      <c r="F103" s="236"/>
      <c r="G103" s="236"/>
      <c r="H103" s="236"/>
      <c r="I103" s="236"/>
      <c r="J103" s="236"/>
      <c r="K103" s="236"/>
      <c r="L103" s="236"/>
    </row>
    <row r="104" spans="1:12" ht="15.75">
      <c r="A104" s="237" t="s">
        <v>389</v>
      </c>
      <c r="B104" s="236"/>
      <c r="C104" s="236"/>
      <c r="D104" s="236"/>
      <c r="E104" s="236"/>
      <c r="F104" s="236"/>
      <c r="G104" s="236"/>
      <c r="H104" s="236"/>
      <c r="I104" s="236"/>
      <c r="J104" s="236"/>
      <c r="K104" s="236"/>
      <c r="L104" s="236"/>
    </row>
    <row r="105" spans="1:12" ht="15.75">
      <c r="A105" s="237" t="s">
        <v>105</v>
      </c>
      <c r="B105" s="236"/>
      <c r="C105" s="236"/>
      <c r="D105" s="236"/>
      <c r="E105" s="236"/>
      <c r="F105" s="236"/>
      <c r="G105" s="236"/>
      <c r="H105" s="236"/>
      <c r="I105" s="236"/>
      <c r="J105" s="236"/>
      <c r="K105" s="236"/>
      <c r="L105" s="236"/>
    </row>
    <row r="106" spans="1:12" ht="15.75">
      <c r="A106" s="237" t="s">
        <v>856</v>
      </c>
      <c r="B106" s="236"/>
      <c r="C106" s="236"/>
      <c r="D106" s="236"/>
      <c r="E106" s="236"/>
      <c r="F106" s="236"/>
      <c r="G106" s="236"/>
      <c r="H106" s="236"/>
      <c r="I106" s="236"/>
      <c r="J106" s="236"/>
      <c r="K106" s="236"/>
      <c r="L106" s="236"/>
    </row>
    <row r="107" spans="1:12" ht="15.75">
      <c r="A107" s="237" t="s">
        <v>102</v>
      </c>
      <c r="B107" s="236"/>
      <c r="C107" s="236"/>
      <c r="D107" s="236"/>
      <c r="E107" s="236"/>
      <c r="F107" s="236"/>
      <c r="G107" s="236"/>
      <c r="H107" s="236"/>
      <c r="I107" s="236"/>
      <c r="J107" s="236"/>
      <c r="K107" s="236"/>
      <c r="L107" s="236"/>
    </row>
    <row r="108" spans="1:12" ht="15.75">
      <c r="A108" s="237" t="s">
        <v>390</v>
      </c>
      <c r="B108" s="236"/>
      <c r="C108" s="236"/>
      <c r="D108" s="236"/>
      <c r="E108" s="236"/>
      <c r="F108" s="236"/>
      <c r="G108" s="236"/>
      <c r="H108" s="236"/>
      <c r="I108" s="236"/>
      <c r="J108" s="236"/>
      <c r="K108" s="236"/>
      <c r="L108" s="236"/>
    </row>
    <row r="109" spans="1:12" ht="15.75">
      <c r="A109" s="237" t="s">
        <v>391</v>
      </c>
      <c r="B109" s="236"/>
      <c r="C109" s="236"/>
      <c r="D109" s="236"/>
      <c r="E109" s="236"/>
      <c r="F109" s="236"/>
      <c r="G109" s="236"/>
      <c r="H109" s="236"/>
      <c r="I109" s="236"/>
      <c r="J109" s="236"/>
      <c r="K109" s="236"/>
      <c r="L109" s="236"/>
    </row>
    <row r="110" spans="1:12" ht="15.75">
      <c r="A110" s="237" t="s">
        <v>392</v>
      </c>
      <c r="B110" s="236"/>
      <c r="C110" s="236"/>
      <c r="D110" s="236"/>
      <c r="E110" s="236"/>
      <c r="F110" s="236"/>
      <c r="G110" s="236"/>
      <c r="H110" s="236"/>
      <c r="I110" s="236"/>
      <c r="J110" s="236"/>
      <c r="K110" s="236"/>
      <c r="L110" s="236"/>
    </row>
    <row r="111" spans="1:12" ht="15.75">
      <c r="A111" s="237" t="s">
        <v>100</v>
      </c>
      <c r="B111" s="236"/>
      <c r="C111" s="236"/>
      <c r="D111" s="236"/>
      <c r="E111" s="236"/>
      <c r="F111" s="236"/>
      <c r="G111" s="236"/>
      <c r="H111" s="236"/>
      <c r="I111" s="236"/>
      <c r="J111" s="236"/>
      <c r="K111" s="236"/>
      <c r="L111" s="236"/>
    </row>
    <row r="112" spans="1:12" ht="15.75">
      <c r="A112" s="237" t="s">
        <v>393</v>
      </c>
      <c r="B112" s="236"/>
      <c r="C112" s="236"/>
      <c r="D112" s="236"/>
      <c r="E112" s="236"/>
      <c r="F112" s="236"/>
      <c r="G112" s="236"/>
      <c r="H112" s="236"/>
      <c r="I112" s="236"/>
      <c r="J112" s="236"/>
      <c r="K112" s="236"/>
      <c r="L112" s="236"/>
    </row>
    <row r="113" spans="1:12" ht="15.75">
      <c r="A113" s="237" t="s">
        <v>394</v>
      </c>
      <c r="B113" s="236"/>
      <c r="C113" s="236"/>
      <c r="D113" s="236"/>
      <c r="E113" s="236"/>
      <c r="F113" s="236"/>
      <c r="G113" s="236"/>
      <c r="H113" s="236"/>
      <c r="I113" s="236"/>
      <c r="J113" s="236"/>
      <c r="K113" s="236"/>
      <c r="L113" s="236"/>
    </row>
    <row r="114" spans="1:12" ht="15.75">
      <c r="A114" s="237" t="s">
        <v>395</v>
      </c>
      <c r="B114" s="236"/>
      <c r="C114" s="236"/>
      <c r="D114" s="236"/>
      <c r="E114" s="236"/>
      <c r="F114" s="236"/>
      <c r="G114" s="236"/>
      <c r="H114" s="236"/>
      <c r="I114" s="236"/>
      <c r="J114" s="236"/>
      <c r="K114" s="236"/>
      <c r="L114" s="236"/>
    </row>
    <row r="115" spans="1:12" ht="15.75">
      <c r="A115" s="237" t="s">
        <v>396</v>
      </c>
      <c r="B115" s="236"/>
      <c r="C115" s="236"/>
      <c r="D115" s="236"/>
      <c r="E115" s="236"/>
      <c r="F115" s="236"/>
      <c r="G115" s="236"/>
      <c r="H115" s="236"/>
      <c r="I115" s="236"/>
      <c r="J115" s="236"/>
      <c r="K115" s="236"/>
      <c r="L115" s="236"/>
    </row>
    <row r="116" spans="1:12" ht="15.75">
      <c r="A116" s="237" t="s">
        <v>395</v>
      </c>
      <c r="B116" s="236"/>
      <c r="C116" s="236"/>
      <c r="D116" s="236"/>
      <c r="E116" s="236"/>
      <c r="F116" s="236"/>
      <c r="G116" s="236"/>
      <c r="H116" s="236"/>
      <c r="I116" s="236"/>
      <c r="J116" s="236"/>
      <c r="K116" s="236"/>
      <c r="L116" s="236"/>
    </row>
    <row r="117" spans="1:12" ht="15.75">
      <c r="A117" s="237" t="s">
        <v>397</v>
      </c>
      <c r="B117" s="236"/>
      <c r="C117" s="236"/>
      <c r="D117" s="236"/>
      <c r="E117" s="236"/>
      <c r="F117" s="236"/>
      <c r="G117" s="236"/>
      <c r="H117" s="236"/>
      <c r="I117" s="236"/>
      <c r="J117" s="236"/>
      <c r="K117" s="236"/>
      <c r="L117" s="236"/>
    </row>
    <row r="118" spans="1:12" ht="15.75">
      <c r="A118" s="237" t="s">
        <v>398</v>
      </c>
      <c r="B118" s="236"/>
      <c r="C118" s="236"/>
      <c r="D118" s="236"/>
      <c r="E118" s="236"/>
      <c r="F118" s="236"/>
      <c r="G118" s="236"/>
      <c r="H118" s="236"/>
      <c r="I118" s="236"/>
      <c r="J118" s="236"/>
      <c r="K118" s="236"/>
      <c r="L118" s="236"/>
    </row>
    <row r="119" spans="1:12" ht="15.75">
      <c r="A119" s="237" t="s">
        <v>399</v>
      </c>
      <c r="B119" s="236"/>
      <c r="C119" s="236"/>
      <c r="D119" s="236"/>
      <c r="E119" s="236"/>
      <c r="F119" s="236"/>
      <c r="G119" s="236"/>
      <c r="H119" s="236"/>
      <c r="I119" s="236"/>
      <c r="J119" s="236"/>
      <c r="K119" s="236"/>
      <c r="L119" s="236"/>
    </row>
    <row r="120" spans="1:12" ht="15.75">
      <c r="A120" s="237" t="s">
        <v>400</v>
      </c>
      <c r="B120" s="236"/>
      <c r="C120" s="236"/>
      <c r="D120" s="236"/>
      <c r="E120" s="236"/>
      <c r="F120" s="236"/>
      <c r="G120" s="236"/>
      <c r="H120" s="236"/>
      <c r="I120" s="236"/>
      <c r="J120" s="236"/>
      <c r="K120" s="236"/>
      <c r="L120" s="236"/>
    </row>
    <row r="121" spans="1:12" ht="15.75">
      <c r="A121" s="237"/>
      <c r="B121" s="236"/>
      <c r="C121" s="236"/>
      <c r="D121" s="236"/>
      <c r="E121" s="236"/>
      <c r="F121" s="236"/>
      <c r="G121" s="236"/>
      <c r="H121" s="236"/>
      <c r="I121" s="236"/>
      <c r="J121" s="236"/>
      <c r="K121" s="236"/>
      <c r="L121" s="236"/>
    </row>
    <row r="122" spans="1:12" ht="15.75">
      <c r="A122" s="237"/>
      <c r="B122" s="236"/>
      <c r="C122" s="236"/>
      <c r="D122" s="236"/>
      <c r="E122" s="236"/>
      <c r="F122" s="236"/>
      <c r="G122" s="236"/>
      <c r="H122" s="236"/>
      <c r="I122" s="236"/>
      <c r="J122" s="236"/>
      <c r="K122" s="236"/>
      <c r="L122" s="236"/>
    </row>
    <row r="123" spans="1:12" ht="15.75">
      <c r="A123" s="237"/>
      <c r="B123" s="236"/>
      <c r="C123" s="236"/>
      <c r="D123" s="236"/>
      <c r="E123" s="236"/>
      <c r="F123" s="236"/>
      <c r="G123" s="236"/>
      <c r="H123" s="236"/>
      <c r="I123" s="236"/>
      <c r="J123" s="236"/>
      <c r="K123" s="236"/>
      <c r="L123" s="236"/>
    </row>
    <row r="124" spans="1:12" ht="15.75">
      <c r="A124" s="237"/>
      <c r="B124" s="236"/>
      <c r="C124" s="236"/>
      <c r="D124" s="236"/>
      <c r="E124" s="236"/>
      <c r="F124" s="236"/>
      <c r="G124" s="236"/>
      <c r="H124" s="236"/>
      <c r="I124" s="236"/>
      <c r="J124" s="236"/>
      <c r="K124" s="236"/>
      <c r="L124" s="236"/>
    </row>
    <row r="125" spans="1:12" ht="15.75">
      <c r="A125" s="237" t="s">
        <v>401</v>
      </c>
      <c r="B125" s="236"/>
      <c r="C125" s="236"/>
      <c r="D125" s="236"/>
      <c r="E125" s="236"/>
      <c r="F125" s="236"/>
      <c r="G125" s="236"/>
      <c r="H125" s="236"/>
      <c r="I125" s="236"/>
      <c r="J125" s="236"/>
      <c r="K125" s="236"/>
      <c r="L125" s="236"/>
    </row>
    <row r="126" spans="1:12" ht="15.75">
      <c r="A126" s="237" t="s">
        <v>402</v>
      </c>
      <c r="B126" s="236"/>
      <c r="C126" s="236"/>
      <c r="D126" s="236"/>
      <c r="E126" s="236"/>
      <c r="F126" s="236"/>
      <c r="G126" s="236"/>
      <c r="H126" s="236"/>
      <c r="I126" s="236"/>
      <c r="J126" s="236"/>
      <c r="K126" s="236"/>
      <c r="L126" s="236"/>
    </row>
    <row r="127" spans="1:12" ht="15.75">
      <c r="A127" s="237" t="s">
        <v>403</v>
      </c>
      <c r="B127" s="236"/>
      <c r="C127" s="236"/>
      <c r="D127" s="236"/>
      <c r="E127" s="236"/>
      <c r="F127" s="236"/>
      <c r="G127" s="236"/>
      <c r="H127" s="236"/>
      <c r="I127" s="236"/>
      <c r="J127" s="236"/>
      <c r="K127" s="236"/>
      <c r="L127" s="236"/>
    </row>
    <row r="128" spans="1:12" ht="15.75">
      <c r="A128" s="237"/>
      <c r="B128" s="236"/>
      <c r="C128" s="236"/>
      <c r="D128" s="236"/>
      <c r="E128" s="236"/>
      <c r="F128" s="236"/>
      <c r="G128" s="236"/>
      <c r="H128" s="236"/>
      <c r="I128" s="236"/>
      <c r="J128" s="236"/>
      <c r="K128" s="236"/>
      <c r="L128" s="236"/>
    </row>
    <row r="129" spans="1:12" ht="15.75">
      <c r="A129" s="237" t="s">
        <v>404</v>
      </c>
      <c r="B129" s="236"/>
      <c r="C129" s="236"/>
      <c r="D129" s="236"/>
      <c r="E129" s="236"/>
      <c r="F129" s="236"/>
      <c r="G129" s="236"/>
      <c r="H129" s="236"/>
      <c r="I129" s="236"/>
      <c r="J129" s="236"/>
      <c r="K129" s="236"/>
      <c r="L129" s="236"/>
    </row>
    <row r="130" spans="1:12" ht="15.75">
      <c r="A130" s="237" t="s">
        <v>405</v>
      </c>
      <c r="B130" s="236"/>
      <c r="C130" s="236"/>
      <c r="D130" s="236"/>
      <c r="E130" s="236"/>
      <c r="F130" s="236"/>
      <c r="G130" s="236"/>
      <c r="H130" s="236"/>
      <c r="I130" s="236"/>
      <c r="J130" s="236"/>
      <c r="K130" s="236"/>
      <c r="L130" s="236"/>
    </row>
    <row r="131" spans="1:12" ht="15.75">
      <c r="A131" s="237" t="s">
        <v>404</v>
      </c>
      <c r="B131" s="236"/>
      <c r="C131" s="245"/>
      <c r="D131" s="245"/>
      <c r="E131" s="236"/>
      <c r="F131" s="236"/>
      <c r="G131" s="236"/>
      <c r="H131" s="236"/>
      <c r="I131" s="236"/>
      <c r="J131" s="236"/>
      <c r="K131" s="236"/>
      <c r="L131" s="236"/>
    </row>
    <row r="132" spans="1:12" ht="15.75">
      <c r="A132" s="237"/>
      <c r="B132" s="236"/>
      <c r="C132" s="245"/>
      <c r="D132" s="245"/>
      <c r="E132" s="236"/>
      <c r="F132" s="236"/>
      <c r="G132" s="236"/>
      <c r="H132" s="236"/>
      <c r="I132" s="236"/>
      <c r="J132" s="236"/>
      <c r="K132" s="236"/>
      <c r="L132" s="236"/>
    </row>
    <row r="133" spans="1:12" ht="15">
      <c r="A133" s="236"/>
      <c r="B133" s="236"/>
      <c r="C133" s="245"/>
      <c r="D133" s="245"/>
      <c r="E133" s="236"/>
      <c r="F133" s="236"/>
      <c r="G133" s="236"/>
      <c r="H133" s="236"/>
      <c r="I133" s="236"/>
      <c r="J133" s="236"/>
      <c r="K133" s="236"/>
      <c r="L133" s="236"/>
    </row>
    <row r="134" spans="1:12" ht="15">
      <c r="A134" s="236"/>
      <c r="B134" s="236"/>
      <c r="C134" s="236"/>
      <c r="D134" s="236"/>
      <c r="E134" s="236"/>
      <c r="F134" s="236"/>
      <c r="G134" s="236"/>
      <c r="I134" s="236"/>
      <c r="J134" s="236"/>
      <c r="K134" s="236"/>
      <c r="L134" s="236"/>
    </row>
    <row r="135" spans="1:12" ht="15.75">
      <c r="A135" s="236"/>
      <c r="B135" s="236"/>
      <c r="C135" s="236"/>
      <c r="D135" s="236"/>
      <c r="E135" s="236"/>
      <c r="F135" s="237"/>
      <c r="G135" s="236"/>
      <c r="H135" s="236"/>
      <c r="I135" s="236"/>
      <c r="J135" s="236"/>
      <c r="K135" s="236"/>
      <c r="L135" s="236"/>
    </row>
    <row r="136" spans="1:12" ht="15.75">
      <c r="A136" s="244" t="s">
        <v>406</v>
      </c>
      <c r="B136" s="236"/>
      <c r="C136" s="236"/>
      <c r="D136" s="236"/>
      <c r="E136" s="236"/>
      <c r="F136" s="237"/>
      <c r="G136" s="236"/>
      <c r="H136" s="236"/>
      <c r="I136" s="236"/>
      <c r="J136" s="236"/>
      <c r="K136" s="236"/>
      <c r="L136" s="236"/>
    </row>
    <row r="137" spans="1:12" ht="15.75">
      <c r="A137" s="238" t="s">
        <v>852</v>
      </c>
      <c r="B137" s="236"/>
      <c r="C137" s="236"/>
      <c r="D137" s="236"/>
      <c r="E137" s="236"/>
      <c r="F137" s="237"/>
      <c r="G137" s="236"/>
      <c r="H137" s="236"/>
      <c r="I137" s="236"/>
      <c r="J137" s="236"/>
      <c r="K137" s="236"/>
      <c r="L137" s="236"/>
    </row>
    <row r="138" spans="1:12" ht="15.75">
      <c r="A138" s="237"/>
      <c r="B138" s="236"/>
      <c r="C138" s="236"/>
      <c r="D138" s="236"/>
      <c r="E138" s="236"/>
      <c r="F138" s="237"/>
      <c r="G138" s="236"/>
      <c r="H138" s="236"/>
      <c r="I138" s="236"/>
      <c r="J138" s="236"/>
      <c r="K138" s="236"/>
      <c r="L138" s="236"/>
    </row>
    <row r="139" spans="1:12" ht="15.75">
      <c r="A139" s="246"/>
      <c r="B139" s="236"/>
      <c r="C139" s="236"/>
      <c r="D139" s="236"/>
      <c r="E139" s="236"/>
      <c r="F139" s="236"/>
      <c r="G139" s="236"/>
      <c r="H139" s="236"/>
      <c r="I139" s="236"/>
      <c r="J139" s="236"/>
      <c r="K139" s="236"/>
      <c r="L139" s="236"/>
    </row>
    <row r="140" spans="1:12" ht="15.75">
      <c r="A140" s="246"/>
      <c r="B140" s="2"/>
      <c r="C140" s="245"/>
      <c r="D140" s="236"/>
      <c r="E140" s="236"/>
      <c r="F140" s="236"/>
      <c r="G140" s="236"/>
      <c r="H140" s="236"/>
      <c r="I140" s="236"/>
      <c r="J140" s="236"/>
      <c r="K140" s="236"/>
      <c r="L140" s="236"/>
    </row>
    <row r="141" spans="1:12" ht="15.75">
      <c r="A141" s="237" t="s">
        <v>407</v>
      </c>
      <c r="B141" s="245"/>
      <c r="C141" s="2"/>
      <c r="D141" s="236"/>
      <c r="E141" s="236"/>
      <c r="F141" s="236"/>
      <c r="G141" s="236"/>
      <c r="H141" s="236"/>
      <c r="I141" s="236"/>
      <c r="J141" s="236"/>
      <c r="K141" s="236"/>
      <c r="L141" s="236"/>
    </row>
    <row r="142" spans="1:12" ht="15.75">
      <c r="A142" s="237" t="s">
        <v>408</v>
      </c>
      <c r="B142" s="236"/>
      <c r="C142" s="236"/>
      <c r="D142" s="236"/>
      <c r="E142" s="236"/>
      <c r="F142" s="236"/>
      <c r="G142" s="236"/>
      <c r="H142" s="236"/>
      <c r="I142" s="236"/>
      <c r="J142" s="236"/>
      <c r="K142" s="236"/>
      <c r="L142" s="236"/>
    </row>
    <row r="143" spans="1:12" ht="15.75">
      <c r="A143" s="237" t="s">
        <v>409</v>
      </c>
      <c r="B143" s="236"/>
      <c r="C143" s="236"/>
      <c r="D143" s="236"/>
      <c r="E143" s="236"/>
      <c r="F143" s="236"/>
      <c r="G143" s="236"/>
      <c r="H143" s="236"/>
      <c r="I143" s="236"/>
      <c r="J143" s="236"/>
      <c r="K143" s="236"/>
      <c r="L143" s="236"/>
    </row>
    <row r="144" spans="1:12" ht="15.75">
      <c r="A144" s="237" t="s">
        <v>410</v>
      </c>
      <c r="B144" s="236"/>
      <c r="C144" s="236"/>
      <c r="D144" s="236"/>
      <c r="E144" s="236"/>
      <c r="F144" s="236"/>
      <c r="G144" s="236"/>
      <c r="H144" s="236"/>
      <c r="I144" s="236"/>
      <c r="J144" s="236"/>
      <c r="K144" s="236"/>
      <c r="L144" s="236"/>
    </row>
    <row r="145" spans="1:12" ht="15.75">
      <c r="A145" s="237" t="s">
        <v>411</v>
      </c>
      <c r="B145" s="236"/>
      <c r="C145" s="236"/>
      <c r="D145" s="236"/>
      <c r="E145" s="236"/>
      <c r="F145" s="236"/>
      <c r="G145" s="236"/>
      <c r="H145" s="236"/>
      <c r="I145" s="236"/>
      <c r="J145" s="236"/>
      <c r="K145" s="236"/>
      <c r="L145" s="236"/>
    </row>
    <row r="146" spans="1:12" ht="15.75">
      <c r="A146" s="237" t="s">
        <v>412</v>
      </c>
      <c r="B146" s="236"/>
      <c r="C146" s="236"/>
      <c r="D146" s="236"/>
      <c r="E146" s="236"/>
      <c r="F146" s="236"/>
      <c r="G146" s="236"/>
      <c r="H146" s="236"/>
      <c r="I146" s="236"/>
      <c r="J146" s="236"/>
      <c r="K146" s="236"/>
      <c r="L146" s="236"/>
    </row>
    <row r="147" spans="1:12" ht="15.75">
      <c r="A147" s="237" t="s">
        <v>413</v>
      </c>
      <c r="B147" s="236"/>
      <c r="C147" s="236"/>
      <c r="D147" s="236"/>
      <c r="E147" s="236"/>
      <c r="F147" s="236"/>
      <c r="G147" s="236"/>
      <c r="H147" s="236"/>
      <c r="I147" s="236"/>
      <c r="J147" s="236"/>
      <c r="K147" s="236"/>
      <c r="L147" s="236"/>
    </row>
    <row r="148" spans="1:12" ht="15.75">
      <c r="A148" s="237" t="s">
        <v>414</v>
      </c>
      <c r="B148" s="236"/>
      <c r="C148" s="236"/>
      <c r="D148" s="236"/>
      <c r="E148" s="236"/>
      <c r="F148" s="236"/>
      <c r="G148" s="236"/>
      <c r="H148" s="236"/>
      <c r="I148" s="236"/>
      <c r="J148" s="236"/>
      <c r="K148" s="236"/>
      <c r="L148" s="236"/>
    </row>
    <row r="149" spans="1:12" ht="15.75">
      <c r="A149" s="237" t="s">
        <v>415</v>
      </c>
      <c r="B149" s="236"/>
      <c r="C149" s="236"/>
      <c r="D149" s="236"/>
      <c r="E149" s="236"/>
      <c r="F149" s="236"/>
      <c r="G149" s="236"/>
      <c r="H149" s="236"/>
      <c r="I149" s="236"/>
      <c r="J149" s="236"/>
      <c r="K149" s="236"/>
      <c r="L149" s="236"/>
    </row>
    <row r="150" spans="1:12" ht="15.75">
      <c r="A150" s="237" t="s">
        <v>416</v>
      </c>
      <c r="B150" s="236"/>
      <c r="C150" s="236"/>
      <c r="D150" s="236"/>
      <c r="E150" s="236"/>
      <c r="F150" s="236"/>
      <c r="G150" s="236"/>
      <c r="H150" s="236"/>
      <c r="I150" s="236"/>
      <c r="J150" s="236"/>
      <c r="K150" s="236"/>
      <c r="L150" s="236"/>
    </row>
    <row r="151" spans="1:12" ht="15.75">
      <c r="A151" s="237" t="s">
        <v>417</v>
      </c>
      <c r="B151" s="236"/>
      <c r="C151" s="236"/>
      <c r="D151" s="236"/>
      <c r="E151" s="236"/>
      <c r="F151" s="236"/>
      <c r="G151" s="236"/>
      <c r="H151" s="236"/>
      <c r="I151" s="236"/>
      <c r="J151" s="236"/>
      <c r="K151" s="236"/>
      <c r="L151" s="236"/>
    </row>
    <row r="152" spans="1:12" ht="15.75">
      <c r="A152" s="237" t="s">
        <v>418</v>
      </c>
      <c r="B152" s="236"/>
      <c r="C152" s="236"/>
      <c r="D152" s="236"/>
      <c r="E152" s="236"/>
      <c r="F152" s="236"/>
      <c r="G152" s="236"/>
      <c r="H152" s="236"/>
      <c r="I152" s="236"/>
      <c r="J152" s="236"/>
      <c r="K152" s="236"/>
      <c r="L152" s="236"/>
    </row>
    <row r="153" spans="1:12" ht="15.75">
      <c r="A153" s="237" t="s">
        <v>419</v>
      </c>
      <c r="B153" s="236"/>
      <c r="C153" s="236"/>
      <c r="D153" s="236"/>
      <c r="E153" s="236"/>
      <c r="F153" s="236"/>
      <c r="G153" s="236"/>
      <c r="H153" s="236"/>
      <c r="I153" s="236"/>
      <c r="J153" s="236"/>
      <c r="K153" s="236"/>
      <c r="L153" s="236"/>
    </row>
    <row r="154" spans="1:12" ht="15.75">
      <c r="A154" s="237" t="s">
        <v>420</v>
      </c>
      <c r="B154" s="236"/>
      <c r="C154" s="236"/>
      <c r="D154" s="236"/>
      <c r="E154" s="236"/>
      <c r="F154" s="236"/>
      <c r="G154" s="236"/>
      <c r="H154" s="236"/>
      <c r="I154" s="236"/>
      <c r="J154" s="236"/>
      <c r="K154" s="236"/>
      <c r="L154" s="236"/>
    </row>
    <row r="155" spans="1:12" ht="15.75">
      <c r="A155" s="237" t="s">
        <v>421</v>
      </c>
      <c r="B155" s="236"/>
      <c r="C155" s="236"/>
      <c r="D155" s="236"/>
      <c r="E155" s="236"/>
      <c r="F155" s="236"/>
      <c r="G155" s="236"/>
      <c r="H155" s="236"/>
      <c r="I155" s="236"/>
      <c r="J155" s="236"/>
      <c r="K155" s="236"/>
      <c r="L155" s="236"/>
    </row>
    <row r="156" spans="1:12" ht="15.75">
      <c r="A156" s="237" t="s">
        <v>807</v>
      </c>
      <c r="B156" s="236"/>
      <c r="C156" s="236"/>
      <c r="D156" s="236"/>
      <c r="E156" s="236"/>
      <c r="F156" s="236"/>
      <c r="G156" s="236"/>
      <c r="H156" s="236"/>
      <c r="I156" s="236"/>
      <c r="J156" s="236"/>
      <c r="K156" s="236"/>
      <c r="L156" s="236"/>
    </row>
    <row r="157" spans="1:12" ht="15.75">
      <c r="A157" s="237" t="s">
        <v>808</v>
      </c>
      <c r="B157" s="236"/>
      <c r="C157" s="236"/>
      <c r="D157" s="236"/>
      <c r="E157" s="236"/>
      <c r="F157" s="236"/>
      <c r="G157" s="236"/>
      <c r="H157" s="236"/>
      <c r="I157" s="236"/>
      <c r="J157" s="236"/>
      <c r="K157" s="236"/>
      <c r="L157" s="236"/>
    </row>
    <row r="158" spans="1:12" ht="15.75">
      <c r="A158" s="237" t="s">
        <v>809</v>
      </c>
      <c r="B158" s="236"/>
      <c r="C158" s="236"/>
      <c r="D158" s="236"/>
      <c r="E158" s="236"/>
      <c r="F158" s="236"/>
      <c r="G158" s="236"/>
      <c r="H158" s="236"/>
      <c r="I158" s="236"/>
      <c r="J158" s="236"/>
      <c r="K158" s="236"/>
      <c r="L158" s="236"/>
    </row>
    <row r="159" spans="1:12" ht="15.75">
      <c r="A159" s="237" t="s">
        <v>810</v>
      </c>
      <c r="B159" s="236"/>
      <c r="C159" s="236"/>
      <c r="D159" s="236"/>
      <c r="E159" s="236"/>
      <c r="F159" s="236"/>
      <c r="G159" s="236"/>
      <c r="H159" s="236"/>
      <c r="I159" s="236"/>
      <c r="J159" s="236"/>
      <c r="K159" s="236"/>
      <c r="L159" s="236"/>
    </row>
    <row r="160" spans="1:12" ht="15.75">
      <c r="A160" s="237" t="s">
        <v>811</v>
      </c>
      <c r="B160" s="236"/>
      <c r="C160" s="236"/>
      <c r="D160" s="236"/>
      <c r="E160" s="236"/>
      <c r="F160" s="236"/>
      <c r="G160" s="236"/>
      <c r="H160" s="236"/>
      <c r="I160" s="236"/>
      <c r="J160" s="236"/>
      <c r="K160" s="236"/>
      <c r="L160" s="236"/>
    </row>
    <row r="161" spans="1:12" ht="15.75">
      <c r="A161" s="237" t="s">
        <v>582</v>
      </c>
      <c r="B161" s="236"/>
      <c r="C161" s="236"/>
      <c r="D161" s="236"/>
      <c r="E161" s="236"/>
      <c r="F161" s="236"/>
      <c r="G161" s="236"/>
      <c r="H161" s="236"/>
      <c r="I161" s="236"/>
      <c r="J161" s="236"/>
      <c r="K161" s="236"/>
      <c r="L161" s="236"/>
    </row>
    <row r="162" spans="1:12" ht="15.75">
      <c r="A162" s="237" t="s">
        <v>583</v>
      </c>
      <c r="B162" s="236"/>
      <c r="C162" s="236"/>
      <c r="D162" s="236"/>
      <c r="E162" s="236"/>
      <c r="F162" s="236"/>
      <c r="G162" s="236"/>
      <c r="H162" s="236"/>
      <c r="I162" s="236"/>
      <c r="J162" s="236"/>
      <c r="K162" s="236"/>
      <c r="L162" s="236"/>
    </row>
    <row r="163" spans="1:12" ht="15.75">
      <c r="A163" s="237" t="s">
        <v>584</v>
      </c>
      <c r="B163" s="236"/>
      <c r="C163" s="236"/>
      <c r="D163" s="236"/>
      <c r="E163" s="236"/>
      <c r="F163" s="236"/>
      <c r="G163" s="236"/>
      <c r="H163" s="236"/>
      <c r="I163" s="236"/>
      <c r="J163" s="236"/>
      <c r="K163" s="236"/>
      <c r="L163" s="236"/>
    </row>
    <row r="164" spans="1:12" ht="15.75">
      <c r="A164" s="237" t="s">
        <v>585</v>
      </c>
      <c r="B164" s="236"/>
      <c r="C164" s="236"/>
      <c r="D164" s="236"/>
      <c r="E164" s="236"/>
      <c r="F164" s="236"/>
      <c r="G164" s="236"/>
      <c r="H164" s="236"/>
      <c r="I164" s="236"/>
      <c r="J164" s="236"/>
      <c r="K164" s="236"/>
      <c r="L164" s="236"/>
    </row>
    <row r="165" spans="1:12" ht="15.75">
      <c r="A165" s="237" t="s">
        <v>433</v>
      </c>
      <c r="B165" s="236"/>
      <c r="C165" s="236"/>
      <c r="D165" s="236"/>
      <c r="E165" s="236"/>
      <c r="F165" s="236"/>
      <c r="G165" s="236"/>
      <c r="H165" s="236"/>
      <c r="I165" s="236"/>
      <c r="J165" s="236"/>
      <c r="K165" s="236"/>
      <c r="L165" s="236"/>
    </row>
    <row r="166" spans="1:12" ht="15.75">
      <c r="A166" s="237" t="s">
        <v>434</v>
      </c>
      <c r="B166" s="236"/>
      <c r="C166" s="236"/>
      <c r="D166" s="236"/>
      <c r="E166" s="236"/>
      <c r="F166" s="236"/>
      <c r="G166" s="236"/>
      <c r="H166" s="236"/>
      <c r="I166" s="236"/>
      <c r="J166" s="236"/>
      <c r="K166" s="236"/>
      <c r="L166" s="236"/>
    </row>
    <row r="167" spans="1:12" ht="15.75">
      <c r="A167" s="237" t="s">
        <v>824</v>
      </c>
      <c r="B167" s="236"/>
      <c r="C167" s="236"/>
      <c r="D167" s="236"/>
      <c r="E167" s="236"/>
      <c r="F167" s="236"/>
      <c r="G167" s="236"/>
      <c r="H167" s="236"/>
      <c r="I167" s="236"/>
      <c r="J167" s="236"/>
      <c r="K167" s="236"/>
      <c r="L167" s="236"/>
    </row>
    <row r="168" spans="1:12" ht="15.75">
      <c r="A168" s="237" t="s">
        <v>584</v>
      </c>
      <c r="B168" s="236"/>
      <c r="C168" s="236"/>
      <c r="D168" s="236"/>
      <c r="E168" s="236"/>
      <c r="F168" s="236"/>
      <c r="G168" s="236"/>
      <c r="H168" s="236"/>
      <c r="I168" s="236"/>
      <c r="J168" s="236"/>
      <c r="K168" s="236"/>
      <c r="L168" s="236"/>
    </row>
    <row r="169" spans="1:12" ht="15.75">
      <c r="A169" s="237" t="s">
        <v>585</v>
      </c>
      <c r="B169" s="236"/>
      <c r="C169" s="236"/>
      <c r="D169" s="236"/>
      <c r="E169" s="236"/>
      <c r="F169" s="236"/>
      <c r="G169" s="236"/>
      <c r="H169" s="236"/>
      <c r="I169" s="236"/>
      <c r="J169" s="236"/>
      <c r="K169" s="236"/>
      <c r="L169" s="236"/>
    </row>
    <row r="170" spans="1:12" ht="15.75">
      <c r="A170" s="237" t="s">
        <v>825</v>
      </c>
      <c r="B170" s="236"/>
      <c r="C170" s="236"/>
      <c r="D170" s="236"/>
      <c r="E170" s="236"/>
      <c r="F170" s="236"/>
      <c r="G170" s="236"/>
      <c r="H170" s="236"/>
      <c r="I170" s="236"/>
      <c r="J170" s="236"/>
      <c r="K170" s="236"/>
      <c r="L170" s="236"/>
    </row>
    <row r="171" spans="1:12" ht="15.75">
      <c r="A171" s="237" t="s">
        <v>106</v>
      </c>
      <c r="B171" s="236"/>
      <c r="C171" s="236"/>
      <c r="D171" s="236"/>
      <c r="E171" s="236"/>
      <c r="F171" s="236"/>
      <c r="G171" s="236"/>
      <c r="H171" s="236"/>
      <c r="I171" s="236"/>
      <c r="J171" s="236"/>
      <c r="K171" s="236"/>
      <c r="L171" s="236"/>
    </row>
    <row r="172" spans="1:12" ht="15.75">
      <c r="A172" s="237" t="s">
        <v>107</v>
      </c>
      <c r="B172" s="236"/>
      <c r="C172" s="236"/>
      <c r="D172" s="236"/>
      <c r="E172" s="236"/>
      <c r="F172" s="236"/>
      <c r="G172" s="236"/>
      <c r="H172" s="236"/>
      <c r="I172" s="236"/>
      <c r="J172" s="236"/>
      <c r="K172" s="236"/>
      <c r="L172" s="236"/>
    </row>
    <row r="173" spans="1:12" ht="15.75">
      <c r="A173" s="237" t="s">
        <v>108</v>
      </c>
      <c r="B173" s="236"/>
      <c r="C173" s="236"/>
      <c r="D173" s="236"/>
      <c r="E173" s="236"/>
      <c r="F173" s="236"/>
      <c r="G173" s="236"/>
      <c r="H173" s="236"/>
      <c r="I173" s="236"/>
      <c r="J173" s="236"/>
      <c r="K173" s="236"/>
      <c r="L173" s="236"/>
    </row>
    <row r="174" spans="1:12" ht="15.75">
      <c r="A174" s="237" t="s">
        <v>109</v>
      </c>
      <c r="B174" s="236"/>
      <c r="C174" s="236"/>
      <c r="D174" s="236"/>
      <c r="E174" s="236"/>
      <c r="F174" s="236"/>
      <c r="G174" s="236"/>
      <c r="H174" s="236"/>
      <c r="I174" s="236"/>
      <c r="J174" s="236"/>
      <c r="K174" s="236"/>
      <c r="L174" s="236"/>
    </row>
    <row r="175" spans="1:12" ht="15.75">
      <c r="A175" s="237" t="s">
        <v>630</v>
      </c>
      <c r="B175" s="236"/>
      <c r="C175" s="236"/>
      <c r="D175" s="236"/>
      <c r="E175" s="236"/>
      <c r="F175" s="236"/>
      <c r="G175" s="236"/>
      <c r="H175" s="236"/>
      <c r="I175" s="236"/>
      <c r="J175" s="236"/>
      <c r="K175" s="236"/>
      <c r="L175" s="236"/>
    </row>
    <row r="176" spans="1:12" ht="15.75">
      <c r="A176" s="237" t="s">
        <v>631</v>
      </c>
      <c r="B176" s="236"/>
      <c r="C176" s="236"/>
      <c r="D176" s="236"/>
      <c r="E176" s="236"/>
      <c r="F176" s="236"/>
      <c r="G176" s="236"/>
      <c r="H176" s="236"/>
      <c r="I176" s="236"/>
      <c r="J176" s="236"/>
      <c r="K176" s="236"/>
      <c r="L176" s="236"/>
    </row>
    <row r="177" spans="1:12" ht="15.75">
      <c r="A177" s="237" t="s">
        <v>632</v>
      </c>
      <c r="B177" s="236"/>
      <c r="C177" s="236"/>
      <c r="D177" s="236"/>
      <c r="E177" s="236"/>
      <c r="F177" s="236"/>
      <c r="G177" s="236"/>
      <c r="H177" s="236"/>
      <c r="I177" s="236"/>
      <c r="J177" s="236"/>
      <c r="K177" s="236"/>
      <c r="L177" s="236"/>
    </row>
    <row r="178" spans="1:12" ht="15.75">
      <c r="A178" s="237" t="s">
        <v>633</v>
      </c>
      <c r="B178" s="236"/>
      <c r="C178" s="236"/>
      <c r="D178" s="236"/>
      <c r="E178" s="236"/>
      <c r="F178" s="236"/>
      <c r="G178" s="236"/>
      <c r="H178" s="236"/>
      <c r="I178" s="236"/>
      <c r="J178" s="236"/>
      <c r="K178" s="236"/>
      <c r="L178" s="236"/>
    </row>
    <row r="179" spans="1:12" ht="15.75">
      <c r="A179" s="237" t="s">
        <v>634</v>
      </c>
      <c r="B179" s="236"/>
      <c r="C179" s="236"/>
      <c r="D179" s="236"/>
      <c r="E179" s="236"/>
      <c r="F179" s="236"/>
      <c r="G179" s="236"/>
      <c r="H179" s="236"/>
      <c r="I179" s="236"/>
      <c r="J179" s="236"/>
      <c r="K179" s="236"/>
      <c r="L179" s="236"/>
    </row>
    <row r="180" spans="1:12" ht="15.75">
      <c r="A180" s="237" t="s">
        <v>636</v>
      </c>
      <c r="B180" s="236"/>
      <c r="C180" s="236"/>
      <c r="D180" s="236"/>
      <c r="E180" s="236"/>
      <c r="F180" s="236"/>
      <c r="G180" s="236"/>
      <c r="H180" s="236"/>
      <c r="I180" s="236"/>
      <c r="J180" s="236"/>
      <c r="K180" s="236"/>
      <c r="L180" s="236"/>
    </row>
    <row r="181" spans="1:12" ht="15.75">
      <c r="A181" s="237" t="s">
        <v>637</v>
      </c>
      <c r="B181" s="236"/>
      <c r="C181" s="236"/>
      <c r="D181" s="236"/>
      <c r="E181" s="236"/>
      <c r="F181" s="236"/>
      <c r="G181" s="236"/>
      <c r="H181" s="236"/>
      <c r="I181" s="236"/>
      <c r="J181" s="236"/>
      <c r="K181" s="236"/>
      <c r="L181" s="236"/>
    </row>
    <row r="182" spans="1:12" ht="15.75">
      <c r="A182" s="237" t="s">
        <v>638</v>
      </c>
      <c r="B182" s="236"/>
      <c r="C182" s="236"/>
      <c r="D182" s="236"/>
      <c r="E182" s="236"/>
      <c r="F182" s="236"/>
      <c r="G182" s="236"/>
      <c r="H182" s="236"/>
      <c r="I182" s="236"/>
      <c r="J182" s="236"/>
      <c r="K182" s="236"/>
      <c r="L182" s="236"/>
    </row>
    <row r="183" spans="1:12" ht="15.75">
      <c r="A183" s="237" t="s">
        <v>639</v>
      </c>
      <c r="B183" s="236"/>
      <c r="C183" s="236"/>
      <c r="D183" s="236"/>
      <c r="E183" s="236"/>
      <c r="F183" s="236"/>
      <c r="G183" s="236"/>
      <c r="H183" s="236"/>
      <c r="I183" s="236"/>
      <c r="J183" s="236"/>
      <c r="K183" s="236"/>
      <c r="L183" s="236"/>
    </row>
    <row r="184" spans="1:12" ht="15.75">
      <c r="A184" s="237" t="s">
        <v>640</v>
      </c>
      <c r="B184" s="236"/>
      <c r="C184" s="236"/>
      <c r="D184" s="236"/>
      <c r="E184" s="236"/>
      <c r="F184" s="236"/>
      <c r="G184" s="236"/>
      <c r="H184" s="236"/>
      <c r="I184" s="236"/>
      <c r="J184" s="236"/>
      <c r="K184" s="236"/>
      <c r="L184" s="236"/>
    </row>
    <row r="185" spans="1:12" ht="15.75">
      <c r="A185" s="237" t="s">
        <v>645</v>
      </c>
      <c r="B185" s="236"/>
      <c r="C185" s="236"/>
      <c r="D185" s="236"/>
      <c r="E185" s="236"/>
      <c r="F185" s="236"/>
      <c r="G185" s="236"/>
      <c r="H185" s="236"/>
      <c r="I185" s="236"/>
      <c r="J185" s="236"/>
      <c r="K185" s="236"/>
      <c r="L185" s="236"/>
    </row>
    <row r="186" spans="1:12" ht="15.75">
      <c r="A186" s="237" t="s">
        <v>872</v>
      </c>
      <c r="B186" s="236"/>
      <c r="C186" s="236"/>
      <c r="D186" s="236"/>
      <c r="E186" s="236"/>
      <c r="F186" s="236"/>
      <c r="G186" s="236"/>
      <c r="H186" s="236"/>
      <c r="I186" s="236"/>
      <c r="J186" s="236"/>
      <c r="K186" s="236"/>
      <c r="L186" s="236"/>
    </row>
    <row r="187" spans="1:12" ht="15.75">
      <c r="A187" s="237" t="s">
        <v>873</v>
      </c>
      <c r="B187" s="236"/>
      <c r="C187" s="236"/>
      <c r="D187" s="236"/>
      <c r="E187" s="236"/>
      <c r="F187" s="236"/>
      <c r="G187" s="236"/>
      <c r="H187" s="236"/>
      <c r="I187" s="236"/>
      <c r="J187" s="236"/>
      <c r="K187" s="236"/>
      <c r="L187" s="236"/>
    </row>
    <row r="188" spans="1:12" ht="15.75">
      <c r="A188" s="237" t="s">
        <v>872</v>
      </c>
      <c r="B188" s="236"/>
      <c r="C188" s="236"/>
      <c r="D188" s="236"/>
      <c r="E188" s="236"/>
      <c r="F188" s="236"/>
      <c r="G188" s="236"/>
      <c r="H188" s="236"/>
      <c r="I188" s="236"/>
      <c r="J188" s="236"/>
      <c r="K188" s="236"/>
      <c r="L188" s="236"/>
    </row>
    <row r="189" spans="1:12" ht="15.75">
      <c r="A189" s="237" t="s">
        <v>874</v>
      </c>
      <c r="B189" s="236"/>
      <c r="C189" s="236"/>
      <c r="D189" s="236"/>
      <c r="E189" s="236"/>
      <c r="F189" s="236"/>
      <c r="G189" s="236"/>
      <c r="H189" s="236"/>
      <c r="I189" s="236"/>
      <c r="J189" s="236"/>
      <c r="K189" s="236"/>
      <c r="L189" s="236"/>
    </row>
    <row r="190" spans="1:12" ht="15.75">
      <c r="A190" s="237" t="s">
        <v>659</v>
      </c>
      <c r="B190" s="236"/>
      <c r="C190" s="236"/>
      <c r="D190" s="236"/>
      <c r="E190" s="236"/>
      <c r="F190" s="236"/>
      <c r="G190" s="236"/>
      <c r="H190" s="236"/>
      <c r="I190" s="236"/>
      <c r="J190" s="236"/>
      <c r="K190" s="236"/>
      <c r="L190" s="236"/>
    </row>
    <row r="191" spans="1:12" ht="15.75">
      <c r="A191" s="237" t="s">
        <v>660</v>
      </c>
      <c r="B191" s="236"/>
      <c r="C191" s="236"/>
      <c r="D191" s="236"/>
      <c r="E191" s="236"/>
      <c r="F191" s="236"/>
      <c r="G191" s="236"/>
      <c r="H191" s="236"/>
      <c r="I191" s="236"/>
      <c r="J191" s="236"/>
      <c r="K191" s="236"/>
      <c r="L191" s="236"/>
    </row>
    <row r="192" spans="1:12" ht="15.75">
      <c r="A192" s="237" t="s">
        <v>141</v>
      </c>
      <c r="B192" s="236"/>
      <c r="C192" s="236"/>
      <c r="D192" s="236"/>
      <c r="E192" s="236"/>
      <c r="F192" s="236"/>
      <c r="G192" s="236"/>
      <c r="H192" s="236"/>
      <c r="I192" s="236"/>
      <c r="J192" s="236"/>
      <c r="K192" s="236"/>
      <c r="L192" s="236"/>
    </row>
    <row r="193" spans="1:12" ht="15.75">
      <c r="A193" s="237" t="s">
        <v>142</v>
      </c>
      <c r="B193" s="236"/>
      <c r="C193" s="236"/>
      <c r="D193" s="236"/>
      <c r="E193" s="236"/>
      <c r="F193" s="236"/>
      <c r="G193" s="236"/>
      <c r="H193" s="236"/>
      <c r="I193" s="236"/>
      <c r="J193" s="236"/>
      <c r="K193" s="236"/>
      <c r="L193" s="236"/>
    </row>
    <row r="194" spans="1:12" ht="15.75">
      <c r="A194" s="237" t="s">
        <v>143</v>
      </c>
      <c r="B194" s="236"/>
      <c r="C194" s="236"/>
      <c r="D194" s="236"/>
      <c r="E194" s="236"/>
      <c r="F194" s="236"/>
      <c r="G194" s="236"/>
      <c r="H194" s="236"/>
      <c r="I194" s="236"/>
      <c r="J194" s="236"/>
      <c r="K194" s="236"/>
      <c r="L194" s="236"/>
    </row>
    <row r="195" spans="1:12" ht="15.75">
      <c r="A195" s="237" t="s">
        <v>144</v>
      </c>
      <c r="B195" s="236"/>
      <c r="C195" s="236"/>
      <c r="D195" s="236"/>
      <c r="E195" s="236"/>
      <c r="F195" s="236"/>
      <c r="G195" s="236"/>
      <c r="H195" s="236"/>
      <c r="I195" s="236"/>
      <c r="J195" s="236"/>
      <c r="K195" s="236"/>
      <c r="L195" s="236"/>
    </row>
    <row r="196" spans="1:12" ht="15.75">
      <c r="A196" s="237" t="s">
        <v>145</v>
      </c>
      <c r="B196" s="236"/>
      <c r="C196" s="236"/>
      <c r="D196" s="236"/>
      <c r="E196" s="236"/>
      <c r="F196" s="236"/>
      <c r="G196" s="236"/>
      <c r="H196" s="236"/>
      <c r="I196" s="236"/>
      <c r="J196" s="236"/>
      <c r="K196" s="236"/>
      <c r="L196" s="236"/>
    </row>
    <row r="197" spans="1:12" ht="15.75">
      <c r="A197" s="237" t="s">
        <v>141</v>
      </c>
      <c r="B197" s="236"/>
      <c r="C197" s="236"/>
      <c r="D197" s="236"/>
      <c r="E197" s="236"/>
      <c r="F197" s="236"/>
      <c r="G197" s="236"/>
      <c r="H197" s="236"/>
      <c r="I197" s="236"/>
      <c r="J197" s="236"/>
      <c r="K197" s="236"/>
      <c r="L197" s="236"/>
    </row>
    <row r="198" spans="1:12" ht="15.75">
      <c r="A198" s="237" t="s">
        <v>144</v>
      </c>
      <c r="B198" s="236"/>
      <c r="C198" s="236"/>
      <c r="D198" s="236"/>
      <c r="E198" s="236"/>
      <c r="F198" s="236"/>
      <c r="G198" s="236"/>
      <c r="H198" s="236"/>
      <c r="I198" s="236"/>
      <c r="J198" s="236"/>
      <c r="K198" s="236"/>
      <c r="L198" s="236"/>
    </row>
    <row r="199" spans="1:12" ht="15.75">
      <c r="A199" s="246" t="s">
        <v>146</v>
      </c>
      <c r="B199" s="236"/>
      <c r="C199" s="236"/>
      <c r="D199" s="236"/>
      <c r="E199" s="236"/>
      <c r="F199" s="236"/>
      <c r="G199" s="236"/>
      <c r="H199" s="236"/>
      <c r="I199" s="236"/>
      <c r="J199" s="236"/>
      <c r="K199" s="236"/>
      <c r="L199" s="236"/>
    </row>
    <row r="200" spans="1:12" ht="15.75">
      <c r="A200" s="246" t="s">
        <v>147</v>
      </c>
      <c r="B200" s="245"/>
      <c r="C200" s="245"/>
      <c r="D200" s="245"/>
      <c r="E200" s="236"/>
      <c r="F200" s="236"/>
      <c r="G200" s="236"/>
      <c r="H200" s="236"/>
      <c r="I200" s="236"/>
      <c r="J200" s="236"/>
      <c r="K200" s="236"/>
      <c r="L200" s="236"/>
    </row>
    <row r="201" spans="1:12" ht="15.75">
      <c r="A201" s="246"/>
      <c r="B201" s="245"/>
      <c r="C201" s="245"/>
      <c r="D201" s="245"/>
      <c r="E201" s="236"/>
      <c r="F201" s="236"/>
      <c r="G201" s="236"/>
      <c r="H201" s="236"/>
      <c r="I201" s="236"/>
      <c r="J201" s="236"/>
      <c r="K201" s="236"/>
      <c r="L201" s="236"/>
    </row>
    <row r="202" spans="1:12" ht="15.75">
      <c r="A202" s="246" t="s">
        <v>148</v>
      </c>
      <c r="B202" s="245"/>
      <c r="C202" s="245"/>
      <c r="D202" s="245"/>
      <c r="E202" s="236"/>
      <c r="F202" s="236"/>
      <c r="G202" s="236"/>
      <c r="H202" s="236"/>
      <c r="I202" s="236"/>
      <c r="J202" s="236"/>
      <c r="K202" s="236"/>
      <c r="L202" s="236"/>
    </row>
    <row r="203" spans="1:12" ht="15.75">
      <c r="A203" s="246" t="s">
        <v>149</v>
      </c>
      <c r="B203" s="245"/>
      <c r="C203" s="245"/>
      <c r="D203" s="245"/>
      <c r="E203" s="236"/>
      <c r="F203" s="236"/>
      <c r="G203" s="236"/>
      <c r="H203" s="236"/>
      <c r="I203" s="236"/>
      <c r="J203" s="236"/>
      <c r="K203" s="236"/>
      <c r="L203" s="236"/>
    </row>
    <row r="204" spans="1:12" ht="15">
      <c r="A204" s="245"/>
      <c r="B204" s="245"/>
      <c r="C204" s="2"/>
      <c r="D204" s="245"/>
      <c r="E204" s="236"/>
      <c r="F204" s="236"/>
      <c r="G204" s="236"/>
      <c r="H204" s="236"/>
      <c r="I204" s="236"/>
      <c r="J204" s="236"/>
      <c r="K204" s="236"/>
      <c r="L204" s="236"/>
    </row>
    <row r="205" spans="1:12" ht="15">
      <c r="A205" s="236"/>
      <c r="B205" s="2"/>
      <c r="C205" s="2"/>
      <c r="D205" s="245"/>
      <c r="E205" s="236"/>
      <c r="F205" s="236"/>
      <c r="G205" s="236"/>
      <c r="H205" s="236"/>
      <c r="I205" s="236"/>
      <c r="J205" s="236"/>
      <c r="K205" s="236"/>
      <c r="L205" s="236"/>
    </row>
    <row r="206" spans="1:12" ht="15.75">
      <c r="A206" s="244" t="s">
        <v>150</v>
      </c>
      <c r="B206" s="236"/>
      <c r="C206" s="236"/>
      <c r="D206" s="236"/>
      <c r="E206" s="236"/>
      <c r="F206" s="237"/>
      <c r="G206" s="236"/>
      <c r="H206" s="236"/>
      <c r="I206" s="236"/>
      <c r="J206" s="236"/>
      <c r="K206" s="236"/>
      <c r="L206" s="236"/>
    </row>
    <row r="207" spans="1:12" ht="15.75">
      <c r="A207" s="236"/>
      <c r="B207" s="236"/>
      <c r="C207" s="236"/>
      <c r="D207" s="236"/>
      <c r="E207" s="236"/>
      <c r="F207" s="237"/>
      <c r="G207" s="236"/>
      <c r="H207" s="236"/>
      <c r="I207" s="236"/>
      <c r="J207" s="236"/>
      <c r="K207" s="236"/>
      <c r="L207" s="236"/>
    </row>
    <row r="208" spans="1:12" ht="15.75">
      <c r="A208" s="238" t="s">
        <v>862</v>
      </c>
      <c r="B208" s="236"/>
      <c r="C208" s="236"/>
      <c r="D208" s="236"/>
      <c r="E208" s="236"/>
      <c r="F208" s="237"/>
      <c r="G208" s="236"/>
      <c r="H208" s="236"/>
      <c r="I208" s="236"/>
      <c r="J208" s="236"/>
      <c r="K208" s="236"/>
      <c r="L208" s="236"/>
    </row>
    <row r="209" spans="1:12" ht="15">
      <c r="A209" s="236"/>
      <c r="B209" s="236"/>
      <c r="C209" s="236"/>
      <c r="D209" s="236"/>
      <c r="E209" s="236"/>
      <c r="F209" s="236"/>
      <c r="G209" s="236"/>
      <c r="H209" s="236"/>
      <c r="I209" s="236"/>
      <c r="J209" s="236"/>
      <c r="K209" s="236"/>
      <c r="L209" s="236"/>
    </row>
    <row r="210" spans="1:12" ht="15.75">
      <c r="A210" s="236"/>
      <c r="B210" s="237"/>
      <c r="C210" s="236"/>
      <c r="D210" s="236"/>
      <c r="E210" s="236"/>
      <c r="F210" s="236"/>
      <c r="G210" s="236"/>
      <c r="H210" s="236"/>
      <c r="I210" s="236"/>
      <c r="J210" s="236"/>
      <c r="K210" s="236"/>
      <c r="L210" s="236"/>
    </row>
    <row r="211" spans="1:12" ht="15.75">
      <c r="A211" s="237" t="s">
        <v>88</v>
      </c>
      <c r="B211" s="236"/>
      <c r="C211" s="237"/>
      <c r="D211" s="236"/>
      <c r="E211" s="236"/>
      <c r="F211" s="236"/>
      <c r="G211" s="236"/>
      <c r="H211" s="236"/>
      <c r="I211" s="236"/>
      <c r="J211" s="236"/>
      <c r="K211" s="236"/>
      <c r="L211" s="236"/>
    </row>
    <row r="212" spans="1:12" ht="15.75">
      <c r="A212" s="237" t="s">
        <v>151</v>
      </c>
      <c r="B212" s="236"/>
      <c r="C212" s="236"/>
      <c r="D212" s="236"/>
      <c r="E212" s="236"/>
      <c r="F212" s="236"/>
      <c r="G212" s="236"/>
      <c r="H212" s="236"/>
      <c r="I212" s="236"/>
      <c r="J212" s="236"/>
      <c r="K212" s="236"/>
      <c r="L212" s="236"/>
    </row>
    <row r="213" spans="1:12" ht="15.75">
      <c r="A213" s="237" t="s">
        <v>90</v>
      </c>
      <c r="B213" s="236"/>
      <c r="C213" s="236"/>
      <c r="D213" s="236"/>
      <c r="E213" s="236"/>
      <c r="F213" s="236"/>
      <c r="G213" s="236"/>
      <c r="H213" s="236"/>
      <c r="I213" s="236"/>
      <c r="J213" s="236"/>
      <c r="K213" s="236"/>
      <c r="L213" s="236"/>
    </row>
    <row r="214" spans="1:12" ht="15.75">
      <c r="A214" s="237" t="s">
        <v>91</v>
      </c>
      <c r="B214" s="236"/>
      <c r="C214" s="236"/>
      <c r="D214" s="236"/>
      <c r="E214" s="236"/>
      <c r="F214" s="236"/>
      <c r="G214" s="236"/>
      <c r="H214" s="236"/>
      <c r="I214" s="236"/>
      <c r="J214" s="236"/>
      <c r="K214" s="236"/>
      <c r="L214" s="236"/>
    </row>
    <row r="215" spans="1:12" ht="15.75">
      <c r="A215" s="237"/>
      <c r="B215" s="236"/>
      <c r="C215" s="236"/>
      <c r="D215" s="236"/>
      <c r="E215" s="236"/>
      <c r="F215" s="236"/>
      <c r="G215" s="236"/>
      <c r="H215" s="236"/>
      <c r="I215" s="236"/>
      <c r="J215" s="236"/>
      <c r="K215" s="236"/>
      <c r="L215" s="236"/>
    </row>
    <row r="216" spans="1:12" ht="15.75">
      <c r="A216" s="247">
        <v>-1</v>
      </c>
      <c r="B216" s="236"/>
      <c r="C216" s="236"/>
      <c r="D216" s="236"/>
      <c r="E216" s="236"/>
      <c r="F216" s="236"/>
      <c r="G216" s="236"/>
      <c r="H216" s="236"/>
      <c r="I216" s="236"/>
      <c r="J216" s="236"/>
      <c r="K216" s="236"/>
      <c r="L216" s="236"/>
    </row>
    <row r="217" spans="1:12" ht="15.75">
      <c r="A217" s="237" t="s">
        <v>152</v>
      </c>
      <c r="B217" s="236"/>
      <c r="C217" s="236"/>
      <c r="D217" s="236"/>
      <c r="E217" s="236"/>
      <c r="F217" s="236"/>
      <c r="G217" s="236"/>
      <c r="H217" s="236"/>
      <c r="I217" s="236"/>
      <c r="J217" s="236"/>
      <c r="K217" s="236"/>
      <c r="L217" s="236"/>
    </row>
    <row r="218" spans="1:12" ht="15.75">
      <c r="A218" s="237" t="s">
        <v>153</v>
      </c>
      <c r="B218" s="236"/>
      <c r="C218" s="236"/>
      <c r="D218" s="236"/>
      <c r="E218" s="236"/>
      <c r="F218" s="236"/>
      <c r="G218" s="236"/>
      <c r="H218" s="236"/>
      <c r="I218" s="236"/>
      <c r="J218" s="236"/>
      <c r="K218" s="236"/>
      <c r="L218" s="236"/>
    </row>
    <row r="219" spans="1:12" ht="15.75">
      <c r="A219" s="237" t="s">
        <v>880</v>
      </c>
      <c r="B219" s="236"/>
      <c r="C219" s="236"/>
      <c r="D219" s="236"/>
      <c r="E219" s="236"/>
      <c r="F219" s="236"/>
      <c r="G219" s="236"/>
      <c r="H219" s="236"/>
      <c r="I219" s="236"/>
      <c r="J219" s="236"/>
      <c r="K219" s="236"/>
      <c r="L219" s="236"/>
    </row>
    <row r="220" spans="1:12" ht="15.75">
      <c r="A220" s="237" t="s">
        <v>881</v>
      </c>
      <c r="B220" s="236"/>
      <c r="C220" s="236"/>
      <c r="D220" s="236"/>
      <c r="E220" s="236"/>
      <c r="F220" s="236"/>
      <c r="G220" s="236"/>
      <c r="H220" s="236"/>
      <c r="I220" s="236"/>
      <c r="J220" s="236"/>
      <c r="K220" s="236"/>
      <c r="L220" s="236"/>
    </row>
    <row r="221" spans="1:12" ht="15.75">
      <c r="A221" s="237" t="s">
        <v>882</v>
      </c>
      <c r="B221" s="236"/>
      <c r="C221" s="236"/>
      <c r="D221" s="236"/>
      <c r="E221" s="236"/>
      <c r="F221" s="236"/>
      <c r="G221" s="236"/>
      <c r="H221" s="236"/>
      <c r="I221" s="236"/>
      <c r="J221" s="236"/>
      <c r="K221" s="236"/>
      <c r="L221" s="236"/>
    </row>
    <row r="222" spans="1:12" ht="15.75">
      <c r="A222" s="237" t="s">
        <v>609</v>
      </c>
      <c r="B222" s="236"/>
      <c r="C222" s="236"/>
      <c r="D222" s="236"/>
      <c r="E222" s="236"/>
      <c r="F222" s="236"/>
      <c r="G222" s="236"/>
      <c r="H222" s="236"/>
      <c r="I222" s="236"/>
      <c r="J222" s="236"/>
      <c r="K222" s="236"/>
      <c r="L222" s="236"/>
    </row>
    <row r="223" spans="1:12" ht="15.75">
      <c r="A223" s="237" t="s">
        <v>610</v>
      </c>
      <c r="B223" s="236"/>
      <c r="C223" s="236"/>
      <c r="D223" s="236"/>
      <c r="E223" s="236"/>
      <c r="F223" s="236"/>
      <c r="G223" s="236"/>
      <c r="H223" s="236"/>
      <c r="I223" s="236"/>
      <c r="J223" s="236"/>
      <c r="K223" s="236"/>
      <c r="L223" s="236"/>
    </row>
    <row r="224" spans="1:12" ht="15.75">
      <c r="A224" s="237" t="s">
        <v>611</v>
      </c>
      <c r="B224" s="236"/>
      <c r="C224" s="236"/>
      <c r="D224" s="236"/>
      <c r="E224" s="236"/>
      <c r="F224" s="236"/>
      <c r="G224" s="236"/>
      <c r="H224" s="236"/>
      <c r="I224" s="236"/>
      <c r="J224" s="236"/>
      <c r="K224" s="236"/>
      <c r="L224" s="236"/>
    </row>
    <row r="225" spans="1:12" ht="15.75">
      <c r="A225" s="237" t="s">
        <v>100</v>
      </c>
      <c r="B225" s="236"/>
      <c r="C225" s="236"/>
      <c r="D225" s="236"/>
      <c r="E225" s="236"/>
      <c r="F225" s="236"/>
      <c r="G225" s="236"/>
      <c r="H225" s="236"/>
      <c r="I225" s="236"/>
      <c r="J225" s="236"/>
      <c r="K225" s="236"/>
      <c r="L225" s="236"/>
    </row>
    <row r="226" spans="1:12" ht="15.75">
      <c r="A226" s="237" t="s">
        <v>612</v>
      </c>
      <c r="B226" s="236"/>
      <c r="C226" s="236"/>
      <c r="D226" s="236"/>
      <c r="E226" s="236"/>
      <c r="F226" s="236"/>
      <c r="G226" s="236"/>
      <c r="H226" s="236"/>
      <c r="I226" s="236"/>
      <c r="J226" s="236"/>
      <c r="K226" s="236"/>
      <c r="L226" s="236"/>
    </row>
    <row r="227" spans="1:12" ht="15.75">
      <c r="A227" s="237" t="s">
        <v>613</v>
      </c>
      <c r="B227" s="236"/>
      <c r="C227" s="236"/>
      <c r="D227" s="236"/>
      <c r="E227" s="236"/>
      <c r="F227" s="236"/>
      <c r="G227" s="236"/>
      <c r="H227" s="236"/>
      <c r="I227" s="236"/>
      <c r="J227" s="236"/>
      <c r="K227" s="236"/>
      <c r="L227" s="236"/>
    </row>
    <row r="228" spans="1:12" ht="15.75">
      <c r="A228" s="237" t="s">
        <v>103</v>
      </c>
      <c r="B228" s="236"/>
      <c r="C228" s="236"/>
      <c r="D228" s="236"/>
      <c r="E228" s="236"/>
      <c r="F228" s="236"/>
      <c r="G228" s="236"/>
      <c r="H228" s="236"/>
      <c r="I228" s="236"/>
      <c r="J228" s="236"/>
      <c r="K228" s="236"/>
      <c r="L228" s="236"/>
    </row>
    <row r="229" spans="1:12" ht="15.75">
      <c r="A229" s="237" t="s">
        <v>104</v>
      </c>
      <c r="B229" s="236"/>
      <c r="C229" s="236"/>
      <c r="D229" s="236"/>
      <c r="E229" s="236"/>
      <c r="F229" s="236"/>
      <c r="G229" s="236"/>
      <c r="H229" s="236"/>
      <c r="I229" s="236"/>
      <c r="J229" s="236"/>
      <c r="K229" s="236"/>
      <c r="L229" s="236"/>
    </row>
    <row r="230" spans="1:12" ht="15.75">
      <c r="A230" s="237" t="s">
        <v>614</v>
      </c>
      <c r="B230" s="236"/>
      <c r="C230" s="236"/>
      <c r="D230" s="236"/>
      <c r="E230" s="236"/>
      <c r="F230" s="236"/>
      <c r="G230" s="236"/>
      <c r="H230" s="236"/>
      <c r="I230" s="236"/>
      <c r="J230" s="236"/>
      <c r="K230" s="236"/>
      <c r="L230" s="236"/>
    </row>
    <row r="231" spans="1:12" ht="15.75">
      <c r="A231" s="237" t="s">
        <v>856</v>
      </c>
      <c r="B231" s="236"/>
      <c r="C231" s="236"/>
      <c r="D231" s="236"/>
      <c r="E231" s="236"/>
      <c r="F231" s="236"/>
      <c r="G231" s="236"/>
      <c r="H231" s="236"/>
      <c r="I231" s="236"/>
      <c r="J231" s="236"/>
      <c r="K231" s="236"/>
      <c r="L231" s="236"/>
    </row>
    <row r="232" spans="1:12" ht="15.75">
      <c r="A232" s="237" t="s">
        <v>615</v>
      </c>
      <c r="B232" s="236"/>
      <c r="C232" s="236"/>
      <c r="D232" s="236"/>
      <c r="E232" s="236"/>
      <c r="F232" s="236"/>
      <c r="G232" s="236"/>
      <c r="H232" s="236"/>
      <c r="I232" s="236"/>
      <c r="J232" s="236"/>
      <c r="K232" s="236"/>
      <c r="L232" s="236"/>
    </row>
    <row r="233" spans="1:12" ht="15.75">
      <c r="A233" s="237" t="s">
        <v>857</v>
      </c>
      <c r="B233" s="236"/>
      <c r="C233" s="236"/>
      <c r="D233" s="236"/>
      <c r="E233" s="236"/>
      <c r="F233" s="236"/>
      <c r="G233" s="236"/>
      <c r="H233" s="236"/>
      <c r="I233" s="236"/>
      <c r="J233" s="236"/>
      <c r="K233" s="236"/>
      <c r="L233" s="236"/>
    </row>
    <row r="234" spans="1:12" ht="15.75">
      <c r="A234" s="237" t="s">
        <v>389</v>
      </c>
      <c r="B234" s="236"/>
      <c r="C234" s="236"/>
      <c r="D234" s="236"/>
      <c r="E234" s="236"/>
      <c r="F234" s="236"/>
      <c r="G234" s="236"/>
      <c r="H234" s="236"/>
      <c r="I234" s="236"/>
      <c r="J234" s="236"/>
      <c r="K234" s="236"/>
      <c r="L234" s="236"/>
    </row>
    <row r="235" spans="1:12" ht="15.75">
      <c r="A235" s="237" t="s">
        <v>616</v>
      </c>
      <c r="B235" s="236"/>
      <c r="C235" s="236"/>
      <c r="D235" s="236"/>
      <c r="E235" s="236"/>
      <c r="F235" s="236"/>
      <c r="G235" s="236"/>
      <c r="H235" s="236"/>
      <c r="I235" s="236"/>
      <c r="J235" s="236"/>
      <c r="K235" s="236"/>
      <c r="L235" s="236"/>
    </row>
    <row r="236" spans="1:12" ht="15.75">
      <c r="A236" s="237" t="s">
        <v>856</v>
      </c>
      <c r="B236" s="236"/>
      <c r="C236" s="236"/>
      <c r="D236" s="236"/>
      <c r="E236" s="236"/>
      <c r="F236" s="236"/>
      <c r="G236" s="236"/>
      <c r="H236" s="236"/>
      <c r="I236" s="236"/>
      <c r="J236" s="236"/>
      <c r="K236" s="236"/>
      <c r="L236" s="236"/>
    </row>
    <row r="237" spans="1:12" ht="15.75">
      <c r="A237" s="237" t="s">
        <v>617</v>
      </c>
      <c r="B237" s="236"/>
      <c r="C237" s="236"/>
      <c r="D237" s="236"/>
      <c r="E237" s="236"/>
      <c r="F237" s="236"/>
      <c r="G237" s="236"/>
      <c r="H237" s="236"/>
      <c r="I237" s="236"/>
      <c r="J237" s="236"/>
      <c r="K237" s="236"/>
      <c r="L237" s="236"/>
    </row>
    <row r="238" spans="1:12" ht="15.75">
      <c r="A238" s="237" t="s">
        <v>390</v>
      </c>
      <c r="B238" s="236"/>
      <c r="C238" s="236"/>
      <c r="D238" s="236"/>
      <c r="E238" s="236"/>
      <c r="F238" s="236"/>
      <c r="G238" s="236"/>
      <c r="H238" s="236"/>
      <c r="I238" s="236"/>
      <c r="J238" s="236"/>
      <c r="K238" s="236"/>
      <c r="L238" s="236"/>
    </row>
    <row r="239" spans="1:12" ht="15.75">
      <c r="A239" s="237" t="s">
        <v>391</v>
      </c>
      <c r="B239" s="236"/>
      <c r="C239" s="236"/>
      <c r="D239" s="236"/>
      <c r="E239" s="236"/>
      <c r="F239" s="236"/>
      <c r="G239" s="236"/>
      <c r="H239" s="236"/>
      <c r="I239" s="236"/>
      <c r="J239" s="236"/>
      <c r="K239" s="236"/>
      <c r="L239" s="236"/>
    </row>
    <row r="240" spans="1:12" ht="15.75">
      <c r="A240" s="237" t="s">
        <v>618</v>
      </c>
      <c r="B240" s="236"/>
      <c r="C240" s="236"/>
      <c r="D240" s="236"/>
      <c r="E240" s="236"/>
      <c r="F240" s="236"/>
      <c r="G240" s="236"/>
      <c r="H240" s="236"/>
      <c r="I240" s="236"/>
      <c r="J240" s="236"/>
      <c r="K240" s="236"/>
      <c r="L240" s="236"/>
    </row>
    <row r="241" spans="1:12" ht="15.75">
      <c r="A241" s="237" t="s">
        <v>100</v>
      </c>
      <c r="B241" s="236"/>
      <c r="C241" s="236"/>
      <c r="D241" s="236"/>
      <c r="E241" s="236"/>
      <c r="F241" s="236"/>
      <c r="G241" s="236"/>
      <c r="H241" s="236"/>
      <c r="I241" s="236"/>
      <c r="J241" s="236"/>
      <c r="K241" s="236"/>
      <c r="L241" s="236"/>
    </row>
    <row r="242" spans="1:12" ht="15.75">
      <c r="A242" s="237" t="s">
        <v>619</v>
      </c>
      <c r="B242" s="236"/>
      <c r="C242" s="236"/>
      <c r="D242" s="236"/>
      <c r="E242" s="236"/>
      <c r="F242" s="236"/>
      <c r="G242" s="236"/>
      <c r="H242" s="236"/>
      <c r="I242" s="236"/>
      <c r="J242" s="236"/>
      <c r="K242" s="236"/>
      <c r="L242" s="236"/>
    </row>
    <row r="243" spans="1:12" ht="15.75">
      <c r="A243" s="237" t="s">
        <v>620</v>
      </c>
      <c r="B243" s="236"/>
      <c r="C243" s="236"/>
      <c r="D243" s="236"/>
      <c r="E243" s="236"/>
      <c r="F243" s="236"/>
      <c r="G243" s="236"/>
      <c r="H243" s="236"/>
      <c r="I243" s="236"/>
      <c r="J243" s="236"/>
      <c r="K243" s="236"/>
      <c r="L243" s="236"/>
    </row>
    <row r="244" spans="1:12" ht="15.75">
      <c r="A244" s="237" t="s">
        <v>395</v>
      </c>
      <c r="B244" s="236"/>
      <c r="C244" s="236"/>
      <c r="D244" s="236"/>
      <c r="E244" s="236"/>
      <c r="F244" s="236"/>
      <c r="G244" s="236"/>
      <c r="H244" s="236"/>
      <c r="I244" s="236"/>
      <c r="J244" s="236"/>
      <c r="K244" s="236"/>
      <c r="L244" s="236"/>
    </row>
    <row r="245" spans="1:12" ht="15.75">
      <c r="A245" s="237" t="s">
        <v>621</v>
      </c>
      <c r="B245" s="236"/>
      <c r="C245" s="236"/>
      <c r="D245" s="236"/>
      <c r="E245" s="236"/>
      <c r="F245" s="236"/>
      <c r="G245" s="236"/>
      <c r="H245" s="236"/>
      <c r="I245" s="236"/>
      <c r="J245" s="236"/>
      <c r="K245" s="236"/>
      <c r="L245" s="236"/>
    </row>
    <row r="246" spans="1:12" ht="15.75">
      <c r="A246" s="237" t="s">
        <v>395</v>
      </c>
      <c r="B246" s="236"/>
      <c r="C246" s="236"/>
      <c r="D246" s="236"/>
      <c r="E246" s="236"/>
      <c r="F246" s="236"/>
      <c r="G246" s="236"/>
      <c r="H246" s="236"/>
      <c r="I246" s="236"/>
      <c r="J246" s="236"/>
      <c r="K246" s="236"/>
      <c r="L246" s="236"/>
    </row>
    <row r="247" spans="1:12" ht="15.75">
      <c r="A247" s="237" t="s">
        <v>622</v>
      </c>
      <c r="B247" s="236"/>
      <c r="C247" s="236"/>
      <c r="D247" s="236"/>
      <c r="E247" s="236"/>
      <c r="F247" s="236"/>
      <c r="G247" s="236"/>
      <c r="H247" s="236"/>
      <c r="I247" s="236"/>
      <c r="J247" s="236"/>
      <c r="K247" s="236"/>
      <c r="L247" s="236"/>
    </row>
    <row r="248" spans="1:12" ht="15.75">
      <c r="A248" s="237" t="s">
        <v>623</v>
      </c>
      <c r="B248" s="236"/>
      <c r="C248" s="236"/>
      <c r="D248" s="236"/>
      <c r="E248" s="236"/>
      <c r="F248" s="236"/>
      <c r="G248" s="236"/>
      <c r="H248" s="236"/>
      <c r="I248" s="236"/>
      <c r="J248" s="236"/>
      <c r="K248" s="236"/>
      <c r="L248" s="236"/>
    </row>
    <row r="249" spans="1:12" ht="15.75">
      <c r="A249" s="237" t="s">
        <v>624</v>
      </c>
      <c r="B249" s="236"/>
      <c r="C249" s="236"/>
      <c r="D249" s="236"/>
      <c r="E249" s="236"/>
      <c r="F249" s="236"/>
      <c r="G249" s="236"/>
      <c r="H249" s="236"/>
      <c r="I249" s="236"/>
      <c r="J249" s="236"/>
      <c r="K249" s="236"/>
      <c r="L249" s="236"/>
    </row>
    <row r="250" spans="1:12" ht="15.75">
      <c r="A250" s="237" t="s">
        <v>625</v>
      </c>
      <c r="B250" s="236"/>
      <c r="C250" s="236"/>
      <c r="D250" s="236"/>
      <c r="E250" s="236"/>
      <c r="F250" s="236"/>
      <c r="G250" s="236"/>
      <c r="H250" s="236"/>
      <c r="I250" s="236"/>
      <c r="J250" s="236"/>
      <c r="K250" s="236"/>
      <c r="L250" s="236"/>
    </row>
    <row r="251" spans="1:12" ht="15.75">
      <c r="A251" s="248">
        <v>-24</v>
      </c>
      <c r="B251" s="236"/>
      <c r="C251" s="236"/>
      <c r="D251" s="236"/>
      <c r="E251" s="236"/>
      <c r="F251" s="236"/>
      <c r="G251" s="236"/>
      <c r="H251" s="236"/>
      <c r="I251" s="236"/>
      <c r="J251" s="236"/>
      <c r="K251" s="236"/>
      <c r="L251" s="236"/>
    </row>
    <row r="252" spans="1:12" ht="15.75">
      <c r="A252" s="237"/>
      <c r="B252" s="236"/>
      <c r="C252" s="236"/>
      <c r="D252" s="236"/>
      <c r="E252" s="236"/>
      <c r="F252" s="236"/>
      <c r="G252" s="236"/>
      <c r="H252" s="236"/>
      <c r="I252" s="236"/>
      <c r="J252" s="236"/>
      <c r="K252" s="236"/>
      <c r="L252" s="236"/>
    </row>
    <row r="253" spans="1:12" ht="15.75">
      <c r="A253" s="237"/>
      <c r="B253" s="236"/>
      <c r="C253" s="236"/>
      <c r="D253" s="236"/>
      <c r="E253" s="236"/>
      <c r="F253" s="236"/>
      <c r="G253" s="236"/>
      <c r="H253" s="236"/>
      <c r="I253" s="236"/>
      <c r="J253" s="236"/>
      <c r="K253" s="236"/>
      <c r="L253" s="236"/>
    </row>
    <row r="254" spans="1:12" ht="15.75">
      <c r="A254" s="237"/>
      <c r="B254" s="236"/>
      <c r="C254" s="236"/>
      <c r="D254" s="236"/>
      <c r="E254" s="236"/>
      <c r="F254" s="236"/>
      <c r="G254" s="236"/>
      <c r="H254" s="236"/>
      <c r="I254" s="236"/>
      <c r="J254" s="236"/>
      <c r="K254" s="236"/>
      <c r="L254" s="236"/>
    </row>
    <row r="255" spans="1:12" ht="15.75">
      <c r="A255" s="237"/>
      <c r="B255" s="236"/>
      <c r="C255" s="236"/>
      <c r="D255" s="236"/>
      <c r="E255" s="236"/>
      <c r="F255" s="236"/>
      <c r="G255" s="236"/>
      <c r="H255" s="236"/>
      <c r="I255" s="236"/>
      <c r="J255" s="236"/>
      <c r="K255" s="236"/>
      <c r="L255" s="236"/>
    </row>
    <row r="256" spans="1:12" ht="15.75">
      <c r="A256" s="237" t="s">
        <v>401</v>
      </c>
      <c r="B256" s="236"/>
      <c r="C256" s="236"/>
      <c r="D256" s="236"/>
      <c r="E256" s="236"/>
      <c r="F256" s="236"/>
      <c r="G256" s="236"/>
      <c r="H256" s="236"/>
      <c r="I256" s="236"/>
      <c r="J256" s="236"/>
      <c r="K256" s="236"/>
      <c r="L256" s="236"/>
    </row>
    <row r="257" spans="1:12" ht="15.75">
      <c r="A257" s="237" t="s">
        <v>402</v>
      </c>
      <c r="B257" s="236"/>
      <c r="C257" s="236"/>
      <c r="D257" s="236"/>
      <c r="E257" s="236"/>
      <c r="F257" s="236"/>
      <c r="G257" s="236"/>
      <c r="H257" s="236"/>
      <c r="I257" s="236"/>
      <c r="J257" s="236"/>
      <c r="K257" s="236"/>
      <c r="L257" s="236"/>
    </row>
    <row r="258" spans="1:12" ht="15.75">
      <c r="A258" s="237" t="s">
        <v>403</v>
      </c>
      <c r="B258" s="236"/>
      <c r="C258" s="236"/>
      <c r="D258" s="236"/>
      <c r="E258" s="236"/>
      <c r="F258" s="236"/>
      <c r="G258" s="236"/>
      <c r="H258" s="236"/>
      <c r="I258" s="236"/>
      <c r="J258" s="236"/>
      <c r="K258" s="236"/>
      <c r="L258" s="236"/>
    </row>
    <row r="259" spans="1:12" ht="15.75">
      <c r="A259" s="237"/>
      <c r="B259" s="236"/>
      <c r="C259" s="236"/>
      <c r="D259" s="236"/>
      <c r="E259" s="236"/>
      <c r="F259" s="236"/>
      <c r="G259" s="236"/>
      <c r="H259" s="236"/>
      <c r="I259" s="236"/>
      <c r="J259" s="236"/>
      <c r="K259" s="236"/>
      <c r="L259" s="236"/>
    </row>
    <row r="260" spans="1:12" ht="15.75">
      <c r="A260" s="237" t="s">
        <v>626</v>
      </c>
      <c r="B260" s="236"/>
      <c r="C260" s="236"/>
      <c r="D260" s="236"/>
      <c r="E260" s="236"/>
      <c r="F260" s="236"/>
      <c r="G260" s="236"/>
      <c r="H260" s="236"/>
      <c r="I260" s="236"/>
      <c r="J260" s="236"/>
      <c r="K260" s="236"/>
      <c r="L260" s="236"/>
    </row>
    <row r="261" spans="1:12" ht="15.75">
      <c r="A261" s="237" t="s">
        <v>404</v>
      </c>
      <c r="B261" s="236"/>
      <c r="C261" s="236"/>
      <c r="D261" s="236"/>
      <c r="E261" s="236"/>
      <c r="F261" s="236"/>
      <c r="G261" s="236"/>
      <c r="H261" s="236"/>
      <c r="I261" s="236"/>
      <c r="J261" s="236"/>
      <c r="K261" s="236"/>
      <c r="L261" s="236"/>
    </row>
    <row r="262" spans="1:12" ht="15.75">
      <c r="A262" s="237" t="s">
        <v>405</v>
      </c>
      <c r="B262" s="236"/>
      <c r="C262" s="236"/>
      <c r="D262" s="236"/>
      <c r="E262" s="236"/>
      <c r="F262" s="236"/>
      <c r="G262" s="236"/>
      <c r="H262" s="236"/>
      <c r="I262" s="236"/>
      <c r="J262" s="236"/>
      <c r="K262" s="236"/>
      <c r="L262" s="236"/>
    </row>
    <row r="263" spans="1:12" ht="15.75">
      <c r="A263" s="237" t="s">
        <v>627</v>
      </c>
      <c r="B263" s="236"/>
      <c r="C263" s="236"/>
      <c r="D263" s="236"/>
      <c r="E263" s="236"/>
      <c r="F263" s="236"/>
      <c r="G263" s="236"/>
      <c r="H263" s="236"/>
      <c r="I263" s="236"/>
      <c r="J263" s="236"/>
      <c r="K263" s="236"/>
      <c r="L263" s="236"/>
    </row>
    <row r="264" spans="1:12" ht="15.75">
      <c r="A264" s="237"/>
      <c r="B264" s="236"/>
      <c r="C264" s="236"/>
      <c r="D264" s="236"/>
      <c r="E264" s="236"/>
      <c r="F264" s="236"/>
      <c r="G264" s="236"/>
      <c r="H264" s="236"/>
      <c r="I264" s="236"/>
      <c r="J264" s="236"/>
      <c r="K264" s="236"/>
      <c r="L264" s="236"/>
    </row>
    <row r="265" spans="1:12" ht="15.75">
      <c r="A265" s="237"/>
      <c r="B265" s="236"/>
      <c r="C265" s="236"/>
      <c r="D265" s="236"/>
      <c r="E265" s="236"/>
      <c r="F265" s="236"/>
      <c r="G265" s="236"/>
      <c r="H265" s="236"/>
      <c r="I265" s="236"/>
      <c r="J265" s="236"/>
      <c r="K265" s="236"/>
      <c r="L265" s="236"/>
    </row>
    <row r="266" spans="1:12" ht="15.75">
      <c r="A266" s="237"/>
      <c r="B266" s="236"/>
      <c r="C266" s="236"/>
      <c r="D266" s="236"/>
      <c r="E266" s="236"/>
      <c r="F266" s="236"/>
      <c r="G266" s="236"/>
      <c r="H266" s="236"/>
      <c r="I266" s="236"/>
      <c r="J266" s="236"/>
      <c r="K266" s="236"/>
      <c r="L266" s="236"/>
    </row>
    <row r="267" spans="1:12" ht="15.75">
      <c r="A267" s="237"/>
      <c r="B267" s="236"/>
      <c r="C267" s="236"/>
      <c r="D267" s="2"/>
      <c r="E267" s="236"/>
      <c r="F267" s="236"/>
      <c r="G267" s="236"/>
      <c r="H267" s="236"/>
      <c r="I267" s="236"/>
      <c r="J267" s="236"/>
      <c r="K267" s="236"/>
      <c r="L267" s="236"/>
    </row>
    <row r="268" spans="1:12" ht="15">
      <c r="A268" s="2"/>
      <c r="B268" s="236"/>
      <c r="C268" s="236"/>
      <c r="D268" s="236"/>
      <c r="E268" s="236"/>
      <c r="F268" s="236"/>
      <c r="G268" s="236"/>
      <c r="H268" s="236"/>
      <c r="I268" s="236"/>
      <c r="J268" s="236"/>
      <c r="K268" s="236"/>
      <c r="L268" s="236"/>
    </row>
    <row r="269" spans="1:12" ht="15.75">
      <c r="A269" s="237"/>
      <c r="B269" s="236"/>
      <c r="C269" s="236"/>
      <c r="D269" s="236"/>
      <c r="E269" s="236"/>
      <c r="F269" s="236"/>
      <c r="G269" s="236"/>
      <c r="H269" s="236"/>
      <c r="I269" s="236"/>
      <c r="J269" s="236"/>
      <c r="K269" s="236"/>
      <c r="L269" s="236"/>
    </row>
    <row r="270" spans="1:12" ht="15">
      <c r="A270" s="236"/>
      <c r="B270" s="236"/>
      <c r="C270" s="236"/>
      <c r="D270" s="236"/>
      <c r="E270" s="236"/>
      <c r="F270" s="236"/>
      <c r="G270" s="236"/>
      <c r="H270" s="236"/>
      <c r="I270" s="236"/>
      <c r="J270" s="236"/>
      <c r="K270" s="236"/>
      <c r="L270" s="236"/>
    </row>
    <row r="271" spans="1:12" ht="15.75">
      <c r="A271" s="244" t="s">
        <v>628</v>
      </c>
      <c r="B271" s="236"/>
      <c r="C271" s="236"/>
      <c r="D271" s="236"/>
      <c r="E271" s="236"/>
      <c r="F271" s="236"/>
      <c r="G271" s="236"/>
      <c r="I271" s="236"/>
      <c r="J271" s="236"/>
      <c r="K271" s="236"/>
      <c r="L271" s="236"/>
    </row>
    <row r="272" spans="1:12" ht="15.75">
      <c r="A272" s="236"/>
      <c r="B272" s="236"/>
      <c r="C272" s="236"/>
      <c r="D272" s="236"/>
      <c r="E272" s="236"/>
      <c r="F272" s="237"/>
      <c r="G272" s="236"/>
      <c r="H272" s="236"/>
      <c r="I272" s="236"/>
      <c r="J272" s="236"/>
      <c r="K272" s="236"/>
      <c r="L272" s="236"/>
    </row>
    <row r="273" spans="1:12" ht="15.75">
      <c r="A273" s="2"/>
      <c r="B273" s="236"/>
      <c r="C273" s="236"/>
      <c r="D273" s="236"/>
      <c r="E273" s="236"/>
      <c r="F273" s="237"/>
      <c r="G273" s="236"/>
      <c r="H273" s="236"/>
      <c r="I273" s="236"/>
      <c r="J273" s="236"/>
      <c r="K273" s="236"/>
      <c r="L273" s="236"/>
    </row>
    <row r="274" spans="1:12" ht="15.75">
      <c r="A274" s="238" t="s">
        <v>850</v>
      </c>
      <c r="B274" s="236"/>
      <c r="C274" s="236"/>
      <c r="D274" s="236"/>
      <c r="E274" s="236"/>
      <c r="F274" s="237"/>
      <c r="G274" s="236"/>
      <c r="H274" s="236"/>
      <c r="I274" s="236"/>
      <c r="J274" s="236"/>
      <c r="K274" s="236"/>
      <c r="L274" s="236"/>
    </row>
    <row r="275" spans="1:12" ht="15.75">
      <c r="A275" s="237"/>
      <c r="B275" s="236"/>
      <c r="C275" s="236"/>
      <c r="D275" s="236"/>
      <c r="E275" s="236"/>
      <c r="F275" s="237"/>
      <c r="G275" s="236"/>
      <c r="H275" s="236"/>
      <c r="I275" s="236"/>
      <c r="J275" s="236"/>
      <c r="K275" s="236"/>
      <c r="L275" s="236"/>
    </row>
    <row r="276" spans="1:12" ht="15.75">
      <c r="A276" s="237" t="s">
        <v>629</v>
      </c>
      <c r="B276" s="236"/>
      <c r="C276" s="236"/>
      <c r="D276" s="236"/>
      <c r="E276" s="236"/>
      <c r="F276" s="236"/>
      <c r="G276" s="236"/>
      <c r="H276" s="236"/>
      <c r="I276" s="236"/>
      <c r="J276" s="236"/>
      <c r="K276" s="236"/>
      <c r="L276" s="236"/>
    </row>
    <row r="277" spans="1:12" ht="15.75">
      <c r="A277" s="237"/>
      <c r="B277" s="236"/>
      <c r="C277" s="2"/>
      <c r="D277" s="236"/>
      <c r="E277" s="236"/>
      <c r="F277" s="236"/>
      <c r="G277" s="236"/>
      <c r="H277" s="236"/>
      <c r="I277" s="236"/>
      <c r="J277" s="236"/>
      <c r="K277" s="236"/>
      <c r="L277" s="236"/>
    </row>
    <row r="278" spans="1:12" ht="15">
      <c r="A278" s="236"/>
      <c r="B278" s="236"/>
      <c r="C278" s="236"/>
      <c r="D278" s="236"/>
      <c r="E278" s="236"/>
      <c r="F278" s="236"/>
      <c r="G278" s="236"/>
      <c r="H278" s="236"/>
      <c r="I278" s="236"/>
      <c r="J278" s="236"/>
      <c r="K278" s="236"/>
      <c r="L278" s="236"/>
    </row>
    <row r="279" spans="1:12" ht="15.75">
      <c r="A279" s="237" t="s">
        <v>124</v>
      </c>
      <c r="B279" s="237"/>
      <c r="C279" s="236"/>
      <c r="D279" s="236"/>
      <c r="E279" s="236"/>
      <c r="F279" s="236"/>
      <c r="G279" s="236"/>
      <c r="H279" s="236"/>
      <c r="I279" s="236"/>
      <c r="J279" s="236"/>
      <c r="K279" s="236"/>
      <c r="L279" s="236"/>
    </row>
    <row r="280" spans="1:12" ht="15.75">
      <c r="A280" s="237" t="s">
        <v>646</v>
      </c>
      <c r="B280" s="236"/>
      <c r="C280" s="236"/>
      <c r="D280" s="236"/>
      <c r="E280" s="236"/>
      <c r="F280" s="236"/>
      <c r="G280" s="236"/>
      <c r="H280" s="236"/>
      <c r="I280" s="236"/>
      <c r="J280" s="236"/>
      <c r="K280" s="236"/>
      <c r="L280" s="236"/>
    </row>
    <row r="281" spans="1:12" ht="15.75">
      <c r="A281" s="237" t="s">
        <v>647</v>
      </c>
      <c r="B281" s="236"/>
      <c r="C281" s="236"/>
      <c r="D281" s="236"/>
      <c r="E281" s="236"/>
      <c r="F281" s="236"/>
      <c r="G281" s="236"/>
      <c r="H281" s="236"/>
      <c r="I281" s="236"/>
      <c r="J281" s="236"/>
      <c r="K281" s="236"/>
      <c r="L281" s="236"/>
    </row>
    <row r="282" spans="1:12" ht="15.75">
      <c r="A282" s="237" t="s">
        <v>648</v>
      </c>
      <c r="B282" s="236"/>
      <c r="C282" s="236"/>
      <c r="D282" s="236"/>
      <c r="E282" s="236"/>
      <c r="F282" s="236"/>
      <c r="G282" s="236"/>
      <c r="H282" s="236"/>
      <c r="I282" s="236"/>
      <c r="J282" s="236"/>
      <c r="K282" s="236"/>
      <c r="L282" s="236"/>
    </row>
    <row r="283" spans="1:12" ht="15.75">
      <c r="A283" s="237" t="s">
        <v>647</v>
      </c>
      <c r="B283" s="236"/>
      <c r="C283" s="236"/>
      <c r="D283" s="236"/>
      <c r="E283" s="236"/>
      <c r="F283" s="236"/>
      <c r="G283" s="236"/>
      <c r="H283" s="236"/>
      <c r="I283" s="236"/>
      <c r="J283" s="236"/>
      <c r="K283" s="236"/>
      <c r="L283" s="236"/>
    </row>
    <row r="284" spans="1:12" ht="15.75">
      <c r="A284" s="237" t="s">
        <v>649</v>
      </c>
      <c r="B284" s="236"/>
      <c r="C284" s="236"/>
      <c r="D284" s="236"/>
      <c r="E284" s="236"/>
      <c r="F284" s="236"/>
      <c r="G284" s="236"/>
      <c r="H284" s="236"/>
      <c r="I284" s="236"/>
      <c r="J284" s="236"/>
      <c r="K284" s="236"/>
      <c r="L284" s="236"/>
    </row>
    <row r="285" spans="1:12" ht="15.75">
      <c r="A285" s="237" t="s">
        <v>650</v>
      </c>
      <c r="B285" s="236"/>
      <c r="C285" s="236"/>
      <c r="D285" s="236"/>
      <c r="E285" s="236"/>
      <c r="F285" s="236"/>
      <c r="G285" s="236"/>
      <c r="H285" s="236"/>
      <c r="I285" s="236"/>
      <c r="J285" s="236"/>
      <c r="K285" s="236"/>
      <c r="L285" s="236"/>
    </row>
    <row r="286" spans="1:12" ht="15.75">
      <c r="A286" s="237" t="s">
        <v>647</v>
      </c>
      <c r="B286" s="236"/>
      <c r="C286" s="236"/>
      <c r="D286" s="236"/>
      <c r="E286" s="236"/>
      <c r="F286" s="236"/>
      <c r="G286" s="236"/>
      <c r="H286" s="236"/>
      <c r="I286" s="236"/>
      <c r="J286" s="236"/>
      <c r="K286" s="236"/>
      <c r="L286" s="236"/>
    </row>
    <row r="287" spans="1:12" ht="15.75">
      <c r="A287" s="237" t="s">
        <v>651</v>
      </c>
      <c r="B287" s="236"/>
      <c r="C287" s="236"/>
      <c r="D287" s="236"/>
      <c r="E287" s="236"/>
      <c r="F287" s="236"/>
      <c r="G287" s="236"/>
      <c r="H287" s="236"/>
      <c r="I287" s="236"/>
      <c r="J287" s="236"/>
      <c r="K287" s="236"/>
      <c r="L287" s="236"/>
    </row>
    <row r="288" spans="1:12" ht="15.75">
      <c r="A288" s="237" t="s">
        <v>652</v>
      </c>
      <c r="B288" s="236"/>
      <c r="C288" s="236"/>
      <c r="D288" s="236"/>
      <c r="E288" s="236"/>
      <c r="F288" s="236"/>
      <c r="G288" s="236"/>
      <c r="H288" s="236"/>
      <c r="I288" s="236"/>
      <c r="J288" s="236"/>
      <c r="K288" s="236"/>
      <c r="L288" s="236"/>
    </row>
    <row r="289" spans="1:12" ht="15.75">
      <c r="A289" s="237" t="s">
        <v>653</v>
      </c>
      <c r="B289" s="236"/>
      <c r="C289" s="236"/>
      <c r="D289" s="236"/>
      <c r="E289" s="236"/>
      <c r="F289" s="236"/>
      <c r="G289" s="236"/>
      <c r="H289" s="236"/>
      <c r="I289" s="236"/>
      <c r="J289" s="236"/>
      <c r="K289" s="236"/>
      <c r="L289" s="236"/>
    </row>
    <row r="290" spans="1:12" ht="15.75">
      <c r="A290" s="237" t="s">
        <v>647</v>
      </c>
      <c r="B290" s="236"/>
      <c r="C290" s="236"/>
      <c r="D290" s="236"/>
      <c r="E290" s="236"/>
      <c r="F290" s="236"/>
      <c r="G290" s="236"/>
      <c r="H290" s="236"/>
      <c r="I290" s="236"/>
      <c r="J290" s="236"/>
      <c r="K290" s="236"/>
      <c r="L290" s="236"/>
    </row>
    <row r="291" spans="1:12" ht="15.75">
      <c r="A291" s="237" t="s">
        <v>654</v>
      </c>
      <c r="B291" s="236"/>
      <c r="C291" s="236"/>
      <c r="D291" s="236"/>
      <c r="E291" s="236"/>
      <c r="F291" s="236"/>
      <c r="G291" s="236"/>
      <c r="H291" s="236"/>
      <c r="I291" s="236"/>
      <c r="J291" s="236"/>
      <c r="K291" s="236"/>
      <c r="L291" s="236"/>
    </row>
    <row r="292" spans="1:12" ht="15.75">
      <c r="A292" s="237" t="s">
        <v>655</v>
      </c>
      <c r="B292" s="236"/>
      <c r="C292" s="236"/>
      <c r="D292" s="236"/>
      <c r="E292" s="236"/>
      <c r="F292" s="236"/>
      <c r="G292" s="236"/>
      <c r="H292" s="236"/>
      <c r="I292" s="236"/>
      <c r="J292" s="236"/>
      <c r="K292" s="236"/>
      <c r="L292" s="236"/>
    </row>
    <row r="293" spans="1:12" ht="15.75">
      <c r="A293" s="237" t="s">
        <v>656</v>
      </c>
      <c r="B293" s="236"/>
      <c r="C293" s="236"/>
      <c r="D293" s="236"/>
      <c r="E293" s="236"/>
      <c r="F293" s="236"/>
      <c r="G293" s="236"/>
      <c r="H293" s="236"/>
      <c r="I293" s="236"/>
      <c r="J293" s="236"/>
      <c r="K293" s="236"/>
      <c r="L293" s="236"/>
    </row>
    <row r="294" spans="1:12" ht="15.75">
      <c r="A294" s="237" t="s">
        <v>884</v>
      </c>
      <c r="B294" s="236"/>
      <c r="C294" s="236"/>
      <c r="D294" s="236"/>
      <c r="E294" s="236"/>
      <c r="F294" s="236"/>
      <c r="G294" s="236"/>
      <c r="H294" s="236"/>
      <c r="I294" s="236"/>
      <c r="J294" s="236"/>
      <c r="K294" s="236"/>
      <c r="L294" s="236"/>
    </row>
    <row r="295" spans="1:12" ht="15.75">
      <c r="A295" s="237" t="s">
        <v>885</v>
      </c>
      <c r="B295" s="236"/>
      <c r="C295" s="236"/>
      <c r="D295" s="236"/>
      <c r="E295" s="236"/>
      <c r="F295" s="236"/>
      <c r="G295" s="236"/>
      <c r="H295" s="236"/>
      <c r="I295" s="236"/>
      <c r="J295" s="236"/>
      <c r="K295" s="236"/>
      <c r="L295" s="236"/>
    </row>
    <row r="296" spans="1:12" ht="15.75">
      <c r="A296" s="237" t="s">
        <v>134</v>
      </c>
      <c r="B296" s="236"/>
      <c r="C296" s="236"/>
      <c r="D296" s="236"/>
      <c r="E296" s="236"/>
      <c r="F296" s="236"/>
      <c r="G296" s="236"/>
      <c r="H296" s="236"/>
      <c r="I296" s="236"/>
      <c r="J296" s="236"/>
      <c r="K296" s="236"/>
      <c r="L296" s="236"/>
    </row>
    <row r="297" spans="1:12" ht="15.75">
      <c r="A297" s="237" t="s">
        <v>135</v>
      </c>
      <c r="B297" s="236"/>
      <c r="C297" s="236"/>
      <c r="D297" s="236"/>
      <c r="E297" s="236"/>
      <c r="F297" s="236"/>
      <c r="G297" s="236"/>
      <c r="H297" s="236"/>
      <c r="I297" s="236"/>
      <c r="J297" s="236"/>
      <c r="K297" s="236"/>
      <c r="L297" s="236"/>
    </row>
    <row r="298" spans="1:12" ht="15.75">
      <c r="A298" s="237" t="s">
        <v>133</v>
      </c>
      <c r="B298" s="236"/>
      <c r="C298" s="236"/>
      <c r="D298" s="236"/>
      <c r="E298" s="236"/>
      <c r="F298" s="236"/>
      <c r="G298" s="236"/>
      <c r="H298" s="236"/>
      <c r="I298" s="236"/>
      <c r="J298" s="236"/>
      <c r="K298" s="236"/>
      <c r="L298" s="236"/>
    </row>
    <row r="299" spans="1:12" ht="15.75">
      <c r="A299" s="237" t="s">
        <v>661</v>
      </c>
      <c r="B299" s="236"/>
      <c r="C299" s="236"/>
      <c r="D299" s="236"/>
      <c r="E299" s="236"/>
      <c r="F299" s="236"/>
      <c r="G299" s="236"/>
      <c r="H299" s="236"/>
      <c r="I299" s="236"/>
      <c r="J299" s="236"/>
      <c r="K299" s="236"/>
      <c r="L299" s="236"/>
    </row>
    <row r="300" spans="1:12" ht="15.75">
      <c r="A300" s="237" t="s">
        <v>647</v>
      </c>
      <c r="B300" s="236"/>
      <c r="C300" s="236"/>
      <c r="D300" s="236"/>
      <c r="E300" s="236"/>
      <c r="F300" s="236"/>
      <c r="G300" s="236"/>
      <c r="H300" s="236"/>
      <c r="I300" s="236"/>
      <c r="J300" s="236"/>
      <c r="K300" s="236"/>
      <c r="L300" s="236"/>
    </row>
    <row r="301" spans="1:12" ht="15.75">
      <c r="A301" s="237" t="s">
        <v>662</v>
      </c>
      <c r="B301" s="236"/>
      <c r="C301" s="236"/>
      <c r="D301" s="236"/>
      <c r="E301" s="236"/>
      <c r="F301" s="236"/>
      <c r="G301" s="236"/>
      <c r="H301" s="236"/>
      <c r="I301" s="236"/>
      <c r="J301" s="236"/>
      <c r="K301" s="236"/>
      <c r="L301" s="236"/>
    </row>
    <row r="302" spans="1:12" ht="15.75">
      <c r="A302" s="237" t="s">
        <v>663</v>
      </c>
      <c r="B302" s="236"/>
      <c r="C302" s="236"/>
      <c r="D302" s="236"/>
      <c r="E302" s="236"/>
      <c r="F302" s="236"/>
      <c r="G302" s="236"/>
      <c r="H302" s="236"/>
      <c r="I302" s="236"/>
      <c r="J302" s="236"/>
      <c r="K302" s="236"/>
      <c r="L302" s="236"/>
    </row>
    <row r="303" spans="1:12" ht="15.75">
      <c r="A303" s="237" t="s">
        <v>664</v>
      </c>
      <c r="B303" s="236"/>
      <c r="C303" s="236"/>
      <c r="D303" s="236"/>
      <c r="E303" s="236"/>
      <c r="F303" s="236"/>
      <c r="G303" s="236"/>
      <c r="H303" s="236"/>
      <c r="I303" s="236"/>
      <c r="J303" s="236"/>
      <c r="K303" s="236"/>
      <c r="L303" s="236"/>
    </row>
    <row r="304" spans="1:12" ht="15.75">
      <c r="A304" s="237" t="s">
        <v>672</v>
      </c>
      <c r="B304" s="236"/>
      <c r="C304" s="236"/>
      <c r="D304" s="236"/>
      <c r="E304" s="236"/>
      <c r="F304" s="236"/>
      <c r="G304" s="236"/>
      <c r="H304" s="236"/>
      <c r="I304" s="236"/>
      <c r="J304" s="236"/>
      <c r="K304" s="236"/>
      <c r="L304" s="236"/>
    </row>
    <row r="305" spans="1:12" ht="15.75">
      <c r="A305" s="237" t="s">
        <v>673</v>
      </c>
      <c r="B305" s="236"/>
      <c r="C305" s="236"/>
      <c r="D305" s="236"/>
      <c r="E305" s="236"/>
      <c r="F305" s="236"/>
      <c r="G305" s="236"/>
      <c r="H305" s="236"/>
      <c r="I305" s="236"/>
      <c r="J305" s="236"/>
      <c r="K305" s="236"/>
      <c r="L305" s="236"/>
    </row>
    <row r="306" spans="1:12" ht="15.75">
      <c r="A306" s="237" t="s">
        <v>647</v>
      </c>
      <c r="B306" s="236"/>
      <c r="C306" s="236"/>
      <c r="D306" s="236"/>
      <c r="E306" s="236"/>
      <c r="F306" s="236"/>
      <c r="G306" s="236"/>
      <c r="H306" s="236"/>
      <c r="I306" s="236"/>
      <c r="J306" s="236"/>
      <c r="K306" s="236"/>
      <c r="L306" s="236"/>
    </row>
    <row r="307" spans="1:12" ht="15.75">
      <c r="A307" s="237" t="s">
        <v>674</v>
      </c>
      <c r="B307" s="236"/>
      <c r="C307" s="236"/>
      <c r="D307" s="236"/>
      <c r="E307" s="236"/>
      <c r="F307" s="236"/>
      <c r="G307" s="236"/>
      <c r="H307" s="236"/>
      <c r="I307" s="236"/>
      <c r="J307" s="236"/>
      <c r="K307" s="236"/>
      <c r="L307" s="236"/>
    </row>
    <row r="308" spans="1:12" ht="15.75">
      <c r="A308" s="237" t="s">
        <v>675</v>
      </c>
      <c r="B308" s="236"/>
      <c r="C308" s="236"/>
      <c r="D308" s="236"/>
      <c r="E308" s="236"/>
      <c r="F308" s="236"/>
      <c r="G308" s="236"/>
      <c r="H308" s="236"/>
      <c r="I308" s="236"/>
      <c r="J308" s="236"/>
      <c r="K308" s="236"/>
      <c r="L308" s="236"/>
    </row>
    <row r="309" spans="1:12" ht="15.75">
      <c r="A309" s="237" t="s">
        <v>676</v>
      </c>
      <c r="B309" s="236"/>
      <c r="C309" s="236"/>
      <c r="D309" s="236"/>
      <c r="E309" s="236"/>
      <c r="F309" s="236"/>
      <c r="G309" s="236"/>
      <c r="H309" s="236"/>
      <c r="I309" s="236"/>
      <c r="J309" s="236"/>
      <c r="K309" s="236"/>
      <c r="L309" s="236"/>
    </row>
    <row r="310" spans="1:12" ht="15.75">
      <c r="A310" s="237" t="s">
        <v>677</v>
      </c>
      <c r="B310" s="236"/>
      <c r="C310" s="236"/>
      <c r="D310" s="236"/>
      <c r="E310" s="236"/>
      <c r="F310" s="236"/>
      <c r="G310" s="236"/>
      <c r="H310" s="236"/>
      <c r="I310" s="236"/>
      <c r="J310" s="236"/>
      <c r="K310" s="236"/>
      <c r="L310" s="236"/>
    </row>
    <row r="311" spans="1:12" ht="15.75">
      <c r="A311" s="237" t="s">
        <v>678</v>
      </c>
      <c r="B311" s="236"/>
      <c r="C311" s="236"/>
      <c r="D311" s="236"/>
      <c r="E311" s="236"/>
      <c r="F311" s="236"/>
      <c r="G311" s="236"/>
      <c r="H311" s="236"/>
      <c r="I311" s="236"/>
      <c r="J311" s="236"/>
      <c r="K311" s="236"/>
      <c r="L311" s="236"/>
    </row>
    <row r="312" spans="1:12" ht="15.75">
      <c r="A312" s="237" t="s">
        <v>679</v>
      </c>
      <c r="B312" s="236"/>
      <c r="C312" s="236"/>
      <c r="D312" s="236"/>
      <c r="E312" s="236"/>
      <c r="F312" s="236"/>
      <c r="G312" s="236"/>
      <c r="H312" s="236"/>
      <c r="I312" s="236"/>
      <c r="J312" s="236"/>
      <c r="K312" s="236"/>
      <c r="L312" s="236"/>
    </row>
    <row r="313" spans="1:12" ht="15.75">
      <c r="A313" s="237" t="s">
        <v>680</v>
      </c>
      <c r="B313" s="236"/>
      <c r="C313" s="236"/>
      <c r="D313" s="236"/>
      <c r="E313" s="236"/>
      <c r="F313" s="236"/>
      <c r="G313" s="236"/>
      <c r="H313" s="236"/>
      <c r="I313" s="236"/>
      <c r="J313" s="236"/>
      <c r="K313" s="236"/>
      <c r="L313" s="236"/>
    </row>
    <row r="314" spans="1:12" ht="15.75">
      <c r="A314" s="237" t="s">
        <v>681</v>
      </c>
      <c r="B314" s="236"/>
      <c r="C314" s="236"/>
      <c r="D314" s="236"/>
      <c r="E314" s="236"/>
      <c r="F314" s="236"/>
      <c r="G314" s="236"/>
      <c r="H314" s="236"/>
      <c r="I314" s="236"/>
      <c r="J314" s="236"/>
      <c r="K314" s="236"/>
      <c r="L314" s="236"/>
    </row>
    <row r="315" spans="1:12" ht="15.75">
      <c r="A315" s="237" t="s">
        <v>682</v>
      </c>
      <c r="B315" s="236"/>
      <c r="C315" s="236"/>
      <c r="D315" s="236"/>
      <c r="E315" s="236"/>
      <c r="F315" s="236"/>
      <c r="G315" s="236"/>
      <c r="H315" s="236"/>
      <c r="I315" s="236"/>
      <c r="J315" s="236"/>
      <c r="K315" s="236"/>
      <c r="L315" s="236"/>
    </row>
    <row r="316" spans="1:12" ht="15.75">
      <c r="A316" s="237" t="s">
        <v>683</v>
      </c>
      <c r="B316" s="236"/>
      <c r="C316" s="236"/>
      <c r="D316" s="236"/>
      <c r="E316" s="236"/>
      <c r="F316" s="236"/>
      <c r="G316" s="236"/>
      <c r="H316" s="236"/>
      <c r="I316" s="236"/>
      <c r="J316" s="236"/>
      <c r="K316" s="236"/>
      <c r="L316" s="236"/>
    </row>
    <row r="317" spans="1:12" ht="15.75">
      <c r="A317" s="237" t="s">
        <v>684</v>
      </c>
      <c r="B317" s="236"/>
      <c r="C317" s="236"/>
      <c r="D317" s="236"/>
      <c r="E317" s="236"/>
      <c r="F317" s="236"/>
      <c r="G317" s="236"/>
      <c r="H317" s="236"/>
      <c r="I317" s="236"/>
      <c r="J317" s="236"/>
      <c r="K317" s="236"/>
      <c r="L317" s="236"/>
    </row>
    <row r="318" spans="1:12" ht="15.75">
      <c r="A318" s="237" t="s">
        <v>685</v>
      </c>
      <c r="B318" s="236"/>
      <c r="C318" s="236"/>
      <c r="D318" s="236"/>
      <c r="E318" s="236"/>
      <c r="F318" s="236"/>
      <c r="G318" s="236"/>
      <c r="H318" s="236"/>
      <c r="I318" s="236"/>
      <c r="J318" s="236"/>
      <c r="K318" s="236"/>
      <c r="L318" s="236"/>
    </row>
    <row r="319" spans="1:12" ht="15.75">
      <c r="A319" s="237" t="s">
        <v>647</v>
      </c>
      <c r="B319" s="236"/>
      <c r="C319" s="236"/>
      <c r="D319" s="236"/>
      <c r="E319" s="236"/>
      <c r="F319" s="236"/>
      <c r="G319" s="236"/>
      <c r="H319" s="236"/>
      <c r="I319" s="236"/>
      <c r="J319" s="236"/>
      <c r="K319" s="236"/>
      <c r="L319" s="236"/>
    </row>
    <row r="320" spans="1:12" ht="15.75">
      <c r="A320" s="237" t="s">
        <v>451</v>
      </c>
      <c r="B320" s="236"/>
      <c r="C320" s="236"/>
      <c r="D320" s="236"/>
      <c r="E320" s="236"/>
      <c r="F320" s="236"/>
      <c r="G320" s="236"/>
      <c r="H320" s="236"/>
      <c r="I320" s="236"/>
      <c r="J320" s="236"/>
      <c r="K320" s="236"/>
      <c r="L320" s="236"/>
    </row>
    <row r="321" spans="1:12" ht="15.75">
      <c r="A321" s="237" t="s">
        <v>702</v>
      </c>
      <c r="B321" s="236"/>
      <c r="C321" s="236"/>
      <c r="D321" s="236"/>
      <c r="E321" s="236"/>
      <c r="F321" s="236"/>
      <c r="G321" s="236"/>
      <c r="H321" s="236"/>
      <c r="I321" s="236"/>
      <c r="J321" s="236"/>
      <c r="K321" s="236"/>
      <c r="L321" s="236"/>
    </row>
    <row r="322" spans="1:12" ht="15.75">
      <c r="A322" s="237" t="s">
        <v>703</v>
      </c>
      <c r="B322" s="236"/>
      <c r="C322" s="236"/>
      <c r="D322" s="236"/>
      <c r="E322" s="236"/>
      <c r="F322" s="236"/>
      <c r="G322" s="236"/>
      <c r="H322" s="236"/>
      <c r="I322" s="236"/>
      <c r="J322" s="236"/>
      <c r="K322" s="236"/>
      <c r="L322" s="236"/>
    </row>
    <row r="323" spans="1:12" ht="15.75">
      <c r="A323" s="237" t="s">
        <v>704</v>
      </c>
      <c r="B323" s="236"/>
      <c r="C323" s="236"/>
      <c r="D323" s="236"/>
      <c r="E323" s="236"/>
      <c r="F323" s="236"/>
      <c r="G323" s="236"/>
      <c r="H323" s="236"/>
      <c r="I323" s="236"/>
      <c r="J323" s="236"/>
      <c r="K323" s="236"/>
      <c r="L323" s="236"/>
    </row>
    <row r="324" spans="1:12" ht="15.75">
      <c r="A324" s="237" t="s">
        <v>705</v>
      </c>
      <c r="B324" s="236"/>
      <c r="C324" s="236"/>
      <c r="D324" s="236"/>
      <c r="E324" s="236"/>
      <c r="F324" s="236"/>
      <c r="G324" s="236"/>
      <c r="H324" s="236"/>
      <c r="I324" s="236"/>
      <c r="J324" s="236"/>
      <c r="K324" s="236"/>
      <c r="L324" s="236"/>
    </row>
    <row r="325" spans="1:12" ht="15.75">
      <c r="A325" s="237" t="s">
        <v>706</v>
      </c>
      <c r="B325" s="236"/>
      <c r="C325" s="236"/>
      <c r="D325" s="236"/>
      <c r="E325" s="236"/>
      <c r="F325" s="236"/>
      <c r="G325" s="236"/>
      <c r="H325" s="236"/>
      <c r="I325" s="236"/>
      <c r="J325" s="236"/>
      <c r="K325" s="236"/>
      <c r="L325" s="236"/>
    </row>
    <row r="326" spans="1:12" ht="15.75">
      <c r="A326" s="237" t="s">
        <v>707</v>
      </c>
      <c r="B326" s="236"/>
      <c r="C326" s="236"/>
      <c r="D326" s="236"/>
      <c r="E326" s="236"/>
      <c r="F326" s="236"/>
      <c r="G326" s="236"/>
      <c r="H326" s="236"/>
      <c r="I326" s="236"/>
      <c r="J326" s="236"/>
      <c r="K326" s="236"/>
      <c r="L326" s="236"/>
    </row>
    <row r="327" spans="1:12" ht="15.75">
      <c r="A327" s="237" t="s">
        <v>708</v>
      </c>
      <c r="B327" s="236"/>
      <c r="C327" s="236"/>
      <c r="D327" s="236"/>
      <c r="E327" s="236"/>
      <c r="F327" s="236"/>
      <c r="G327" s="236"/>
      <c r="H327" s="236"/>
      <c r="I327" s="236"/>
      <c r="J327" s="236"/>
      <c r="K327" s="236"/>
      <c r="L327" s="236"/>
    </row>
    <row r="328" spans="1:12" ht="15.75">
      <c r="A328" s="237" t="s">
        <v>709</v>
      </c>
      <c r="B328" s="236"/>
      <c r="C328" s="236"/>
      <c r="D328" s="236"/>
      <c r="E328" s="236"/>
      <c r="F328" s="236"/>
      <c r="G328" s="236"/>
      <c r="H328" s="236"/>
      <c r="I328" s="236"/>
      <c r="J328" s="236"/>
      <c r="K328" s="236"/>
      <c r="L328" s="236"/>
    </row>
    <row r="329" spans="1:12" ht="15.75">
      <c r="A329" s="237" t="s">
        <v>710</v>
      </c>
      <c r="B329" s="236"/>
      <c r="C329" s="236"/>
      <c r="D329" s="236"/>
      <c r="E329" s="236"/>
      <c r="F329" s="236"/>
      <c r="G329" s="236"/>
      <c r="H329" s="236"/>
      <c r="I329" s="236"/>
      <c r="J329" s="236"/>
      <c r="K329" s="236"/>
      <c r="L329" s="236"/>
    </row>
    <row r="330" spans="1:12" ht="15.75">
      <c r="A330" s="237" t="s">
        <v>711</v>
      </c>
      <c r="B330" s="236"/>
      <c r="C330" s="236"/>
      <c r="D330" s="236"/>
      <c r="E330" s="236"/>
      <c r="F330" s="236"/>
      <c r="G330" s="236"/>
      <c r="H330" s="236"/>
      <c r="I330" s="236"/>
      <c r="J330" s="236"/>
      <c r="K330" s="236"/>
      <c r="L330" s="236"/>
    </row>
    <row r="331" spans="1:12" ht="15.75">
      <c r="A331" s="237" t="s">
        <v>647</v>
      </c>
      <c r="B331" s="236"/>
      <c r="C331" s="236"/>
      <c r="D331" s="236"/>
      <c r="E331" s="236"/>
      <c r="F331" s="236"/>
      <c r="G331" s="236"/>
      <c r="H331" s="236"/>
      <c r="I331" s="236"/>
      <c r="J331" s="236"/>
      <c r="K331" s="236"/>
      <c r="L331" s="236"/>
    </row>
    <row r="332" spans="1:12" ht="15.75">
      <c r="A332" s="237" t="s">
        <v>712</v>
      </c>
      <c r="B332" s="236"/>
      <c r="C332" s="236"/>
      <c r="D332" s="236"/>
      <c r="E332" s="236"/>
      <c r="F332" s="236"/>
      <c r="G332" s="236"/>
      <c r="H332" s="236"/>
      <c r="I332" s="236"/>
      <c r="J332" s="236"/>
      <c r="K332" s="236"/>
      <c r="L332" s="236"/>
    </row>
    <row r="333" spans="1:12" ht="15.75">
      <c r="A333" s="237" t="s">
        <v>713</v>
      </c>
      <c r="B333" s="236"/>
      <c r="C333" s="236"/>
      <c r="D333" s="236"/>
      <c r="E333" s="236"/>
      <c r="F333" s="236"/>
      <c r="G333" s="236"/>
      <c r="H333" s="236"/>
      <c r="I333" s="236"/>
      <c r="J333" s="236"/>
      <c r="K333" s="236"/>
      <c r="L333" s="236"/>
    </row>
    <row r="334" spans="1:12" ht="15.75">
      <c r="A334" s="237" t="s">
        <v>714</v>
      </c>
      <c r="B334" s="236"/>
      <c r="C334" s="236"/>
      <c r="D334" s="236"/>
      <c r="E334" s="236"/>
      <c r="F334" s="236"/>
      <c r="G334" s="236"/>
      <c r="H334" s="236"/>
      <c r="I334" s="236"/>
      <c r="J334" s="236"/>
      <c r="K334" s="236"/>
      <c r="L334" s="236"/>
    </row>
    <row r="335" spans="1:12" ht="15.75">
      <c r="A335" s="237" t="s">
        <v>715</v>
      </c>
      <c r="B335" s="236"/>
      <c r="C335" s="236"/>
      <c r="D335" s="236"/>
      <c r="E335" s="236"/>
      <c r="F335" s="236"/>
      <c r="G335" s="236"/>
      <c r="H335" s="236"/>
      <c r="I335" s="236"/>
      <c r="J335" s="236"/>
      <c r="K335" s="236"/>
      <c r="L335" s="236"/>
    </row>
    <row r="336" spans="1:12" ht="15.75">
      <c r="A336" s="237" t="s">
        <v>716</v>
      </c>
      <c r="B336" s="236"/>
      <c r="C336" s="236"/>
      <c r="D336" s="236"/>
      <c r="E336" s="236"/>
      <c r="F336" s="236"/>
      <c r="G336" s="236"/>
      <c r="H336" s="236"/>
      <c r="I336" s="236"/>
      <c r="J336" s="236"/>
      <c r="K336" s="236"/>
      <c r="L336" s="236"/>
    </row>
    <row r="337" spans="1:12" ht="15.75">
      <c r="A337" s="237" t="s">
        <v>717</v>
      </c>
      <c r="B337" s="236"/>
      <c r="C337" s="236"/>
      <c r="D337" s="236"/>
      <c r="E337" s="236"/>
      <c r="F337" s="236"/>
      <c r="G337" s="236"/>
      <c r="H337" s="236"/>
      <c r="I337" s="236"/>
      <c r="J337" s="236"/>
      <c r="K337" s="236"/>
      <c r="L337" s="236"/>
    </row>
    <row r="338" spans="1:12" ht="15.75">
      <c r="A338" s="237" t="s">
        <v>718</v>
      </c>
      <c r="B338" s="236"/>
      <c r="C338" s="236"/>
      <c r="D338" s="236"/>
      <c r="E338" s="236"/>
      <c r="F338" s="236"/>
      <c r="G338" s="236"/>
      <c r="H338" s="236"/>
      <c r="I338" s="236"/>
      <c r="J338" s="236"/>
      <c r="K338" s="236"/>
      <c r="L338" s="236"/>
    </row>
    <row r="339" spans="1:12" ht="15.75">
      <c r="A339" s="237" t="s">
        <v>724</v>
      </c>
      <c r="B339" s="236"/>
      <c r="C339" s="236"/>
      <c r="D339" s="236"/>
      <c r="E339" s="236"/>
      <c r="F339" s="236"/>
      <c r="G339" s="236"/>
      <c r="H339" s="236"/>
      <c r="I339" s="236"/>
      <c r="J339" s="236"/>
      <c r="K339" s="236"/>
      <c r="L339" s="236"/>
    </row>
    <row r="340" spans="1:12" ht="15.75">
      <c r="A340" s="237" t="s">
        <v>647</v>
      </c>
      <c r="B340" s="236"/>
      <c r="C340" s="236"/>
      <c r="D340" s="236"/>
      <c r="E340" s="236"/>
      <c r="F340" s="236"/>
      <c r="G340" s="236"/>
      <c r="H340" s="236"/>
      <c r="I340" s="236"/>
      <c r="J340" s="236"/>
      <c r="K340" s="236"/>
      <c r="L340" s="236"/>
    </row>
    <row r="341" spans="1:12" ht="15.75">
      <c r="A341" s="237" t="s">
        <v>725</v>
      </c>
      <c r="B341" s="236"/>
      <c r="C341" s="236"/>
      <c r="D341" s="236"/>
      <c r="E341" s="236"/>
      <c r="F341" s="236"/>
      <c r="G341" s="236"/>
      <c r="H341" s="236"/>
      <c r="I341" s="236"/>
      <c r="J341" s="236"/>
      <c r="K341" s="236"/>
      <c r="L341" s="236"/>
    </row>
    <row r="342" spans="1:12" ht="15.75">
      <c r="A342" s="237" t="s">
        <v>726</v>
      </c>
      <c r="B342" s="236"/>
      <c r="C342" s="236"/>
      <c r="D342" s="236"/>
      <c r="E342" s="236"/>
      <c r="F342" s="236"/>
      <c r="G342" s="236"/>
      <c r="H342" s="236"/>
      <c r="I342" s="236"/>
      <c r="J342" s="236"/>
      <c r="K342" s="236"/>
      <c r="L342" s="236"/>
    </row>
    <row r="343" spans="1:12" ht="15.75">
      <c r="A343" s="237" t="s">
        <v>727</v>
      </c>
      <c r="B343" s="236"/>
      <c r="C343" s="236"/>
      <c r="D343" s="236"/>
      <c r="E343" s="236"/>
      <c r="F343" s="236"/>
      <c r="G343" s="236"/>
      <c r="H343" s="236"/>
      <c r="I343" s="236"/>
      <c r="J343" s="236"/>
      <c r="K343" s="236"/>
      <c r="L343" s="236"/>
    </row>
    <row r="344" spans="1:12" ht="15.75">
      <c r="A344" s="237" t="s">
        <v>728</v>
      </c>
      <c r="B344" s="236"/>
      <c r="C344" s="236"/>
      <c r="D344" s="236"/>
      <c r="E344" s="236"/>
      <c r="F344" s="236"/>
      <c r="G344" s="236"/>
      <c r="H344" s="236"/>
      <c r="I344" s="236"/>
      <c r="J344" s="236"/>
      <c r="K344" s="236"/>
      <c r="L344" s="236"/>
    </row>
    <row r="345" spans="1:12" ht="15.75">
      <c r="A345" s="237" t="s">
        <v>466</v>
      </c>
      <c r="B345" s="236"/>
      <c r="C345" s="236"/>
      <c r="D345" s="236"/>
      <c r="E345" s="236"/>
      <c r="F345" s="236"/>
      <c r="G345" s="236"/>
      <c r="H345" s="236"/>
      <c r="I345" s="236"/>
      <c r="J345" s="236"/>
      <c r="K345" s="236"/>
      <c r="L345" s="236"/>
    </row>
    <row r="346" spans="1:12" ht="15.75">
      <c r="A346" s="237" t="s">
        <v>467</v>
      </c>
      <c r="B346" s="236"/>
      <c r="C346" s="236"/>
      <c r="D346" s="236"/>
      <c r="E346" s="236"/>
      <c r="F346" s="236"/>
      <c r="G346" s="236"/>
      <c r="H346" s="236"/>
      <c r="I346" s="236"/>
      <c r="J346" s="236"/>
      <c r="K346" s="236"/>
      <c r="L346" s="236"/>
    </row>
    <row r="347" spans="1:12" ht="15.75">
      <c r="A347" s="237" t="s">
        <v>468</v>
      </c>
      <c r="B347" s="236"/>
      <c r="C347" s="236"/>
      <c r="D347" s="236"/>
      <c r="E347" s="236"/>
      <c r="F347" s="236"/>
      <c r="G347" s="236"/>
      <c r="H347" s="236"/>
      <c r="I347" s="236"/>
      <c r="J347" s="236"/>
      <c r="K347" s="236"/>
      <c r="L347" s="236"/>
    </row>
    <row r="348" spans="1:12" ht="15.75">
      <c r="A348" s="237" t="s">
        <v>469</v>
      </c>
      <c r="B348" s="236"/>
      <c r="C348" s="236"/>
      <c r="D348" s="236"/>
      <c r="E348" s="236"/>
      <c r="F348" s="236"/>
      <c r="G348" s="236"/>
      <c r="H348" s="236"/>
      <c r="I348" s="236"/>
      <c r="J348" s="236"/>
      <c r="K348" s="236"/>
      <c r="L348" s="236"/>
    </row>
    <row r="349" spans="1:12" ht="15.75">
      <c r="A349" s="237" t="s">
        <v>470</v>
      </c>
      <c r="B349" s="236"/>
      <c r="C349" s="236"/>
      <c r="D349" s="236"/>
      <c r="E349" s="236"/>
      <c r="F349" s="236"/>
      <c r="G349" s="236"/>
      <c r="H349" s="236"/>
      <c r="I349" s="236"/>
      <c r="J349" s="236"/>
      <c r="K349" s="236"/>
      <c r="L349" s="236"/>
    </row>
    <row r="350" spans="1:12" ht="15.75">
      <c r="A350" s="237" t="s">
        <v>471</v>
      </c>
      <c r="B350" s="236"/>
      <c r="C350" s="236"/>
      <c r="D350" s="236"/>
      <c r="E350" s="236"/>
      <c r="F350" s="236"/>
      <c r="G350" s="236"/>
      <c r="H350" s="236"/>
      <c r="I350" s="236"/>
      <c r="J350" s="236"/>
      <c r="K350" s="236"/>
      <c r="L350" s="236"/>
    </row>
    <row r="351" spans="1:12" ht="15.75">
      <c r="A351" s="237" t="s">
        <v>215</v>
      </c>
      <c r="B351" s="236"/>
      <c r="C351" s="236"/>
      <c r="D351" s="236"/>
      <c r="E351" s="236"/>
      <c r="F351" s="236"/>
      <c r="G351" s="236"/>
      <c r="H351" s="236"/>
      <c r="I351" s="236"/>
      <c r="J351" s="236"/>
      <c r="K351" s="236"/>
      <c r="L351" s="236"/>
    </row>
    <row r="352" spans="1:12" ht="15.75">
      <c r="A352" s="237" t="s">
        <v>694</v>
      </c>
      <c r="B352" s="236"/>
      <c r="C352" s="236"/>
      <c r="D352" s="236"/>
      <c r="E352" s="236"/>
      <c r="F352" s="236"/>
      <c r="G352" s="236"/>
      <c r="H352" s="236"/>
      <c r="I352" s="236"/>
      <c r="J352" s="236"/>
      <c r="K352" s="236"/>
      <c r="L352" s="236"/>
    </row>
    <row r="353" spans="1:12" ht="15.75">
      <c r="A353" s="237" t="s">
        <v>695</v>
      </c>
      <c r="B353" s="236"/>
      <c r="C353" s="236"/>
      <c r="D353" s="236"/>
      <c r="E353" s="236"/>
      <c r="F353" s="236"/>
      <c r="G353" s="236"/>
      <c r="H353" s="236"/>
      <c r="I353" s="236"/>
      <c r="J353" s="236"/>
      <c r="K353" s="236"/>
      <c r="L353" s="236"/>
    </row>
    <row r="354" spans="1:12" ht="15.75">
      <c r="A354" s="237" t="s">
        <v>696</v>
      </c>
      <c r="B354" s="236"/>
      <c r="C354" s="236"/>
      <c r="D354" s="236"/>
      <c r="E354" s="236"/>
      <c r="F354" s="236"/>
      <c r="G354" s="236"/>
      <c r="H354" s="236"/>
      <c r="I354" s="236"/>
      <c r="J354" s="236"/>
      <c r="K354" s="236"/>
      <c r="L354" s="236"/>
    </row>
    <row r="355" spans="1:12" ht="15.75">
      <c r="A355" s="237" t="s">
        <v>697</v>
      </c>
      <c r="B355" s="236"/>
      <c r="C355" s="236"/>
      <c r="D355" s="236"/>
      <c r="E355" s="236"/>
      <c r="F355" s="236"/>
      <c r="G355" s="236"/>
      <c r="H355" s="236"/>
      <c r="I355" s="236"/>
      <c r="J355" s="236"/>
      <c r="K355" s="236"/>
      <c r="L355" s="236"/>
    </row>
    <row r="356" spans="1:12" ht="15.75">
      <c r="A356" s="237" t="s">
        <v>698</v>
      </c>
      <c r="B356" s="236"/>
      <c r="C356" s="236"/>
      <c r="D356" s="236"/>
      <c r="E356" s="236"/>
      <c r="F356" s="236"/>
      <c r="G356" s="236"/>
      <c r="H356" s="236"/>
      <c r="I356" s="236"/>
      <c r="J356" s="236"/>
      <c r="K356" s="236"/>
      <c r="L356" s="236"/>
    </row>
    <row r="357" spans="1:12" ht="15.75">
      <c r="A357" s="237" t="s">
        <v>699</v>
      </c>
      <c r="B357" s="236"/>
      <c r="C357" s="236"/>
      <c r="D357" s="236"/>
      <c r="E357" s="236"/>
      <c r="F357" s="236"/>
      <c r="G357" s="236"/>
      <c r="H357" s="236"/>
      <c r="I357" s="236"/>
      <c r="J357" s="236"/>
      <c r="K357" s="236"/>
      <c r="L357" s="236"/>
    </row>
    <row r="358" spans="1:12" ht="15.75">
      <c r="A358" s="237" t="s">
        <v>700</v>
      </c>
      <c r="B358" s="236"/>
      <c r="C358" s="236"/>
      <c r="D358" s="236"/>
      <c r="E358" s="236"/>
      <c r="F358" s="236"/>
      <c r="G358" s="236"/>
      <c r="H358" s="236"/>
      <c r="I358" s="236"/>
      <c r="J358" s="236"/>
      <c r="K358" s="236"/>
      <c r="L358" s="236"/>
    </row>
    <row r="359" spans="1:12" ht="15.75">
      <c r="A359" s="237" t="s">
        <v>472</v>
      </c>
      <c r="B359" s="236"/>
      <c r="C359" s="236"/>
      <c r="D359" s="236"/>
      <c r="E359" s="236"/>
      <c r="F359" s="236"/>
      <c r="G359" s="236"/>
      <c r="H359" s="236"/>
      <c r="I359" s="236"/>
      <c r="J359" s="236"/>
      <c r="K359" s="236"/>
      <c r="L359" s="236"/>
    </row>
    <row r="360" spans="1:12" ht="15.75">
      <c r="A360" s="237" t="s">
        <v>473</v>
      </c>
      <c r="B360" s="236"/>
      <c r="C360" s="236"/>
      <c r="D360" s="236"/>
      <c r="E360" s="236"/>
      <c r="F360" s="236"/>
      <c r="G360" s="236"/>
      <c r="H360" s="236"/>
      <c r="I360" s="236"/>
      <c r="J360" s="236"/>
      <c r="K360" s="236"/>
      <c r="L360" s="236"/>
    </row>
    <row r="361" spans="1:12" ht="15.75">
      <c r="A361" s="237" t="s">
        <v>474</v>
      </c>
      <c r="B361" s="236"/>
      <c r="C361" s="236"/>
      <c r="D361" s="236"/>
      <c r="E361" s="236"/>
      <c r="F361" s="236"/>
      <c r="G361" s="236"/>
      <c r="H361" s="236"/>
      <c r="I361" s="236"/>
      <c r="J361" s="236"/>
      <c r="K361" s="236"/>
      <c r="L361" s="236"/>
    </row>
    <row r="362" spans="1:12" ht="15.75">
      <c r="A362" s="237" t="s">
        <v>475</v>
      </c>
      <c r="B362" s="236"/>
      <c r="C362" s="236"/>
      <c r="D362" s="236"/>
      <c r="E362" s="236"/>
      <c r="F362" s="236"/>
      <c r="G362" s="236"/>
      <c r="H362" s="236"/>
      <c r="I362" s="236"/>
      <c r="J362" s="236"/>
      <c r="K362" s="236"/>
      <c r="L362" s="236"/>
    </row>
    <row r="363" spans="1:12" ht="15.75">
      <c r="A363" s="237" t="s">
        <v>476</v>
      </c>
      <c r="B363" s="236"/>
      <c r="C363" s="236"/>
      <c r="D363" s="236"/>
      <c r="E363" s="236"/>
      <c r="F363" s="236"/>
      <c r="G363" s="236"/>
      <c r="H363" s="236"/>
      <c r="I363" s="236"/>
      <c r="J363" s="236"/>
      <c r="K363" s="236"/>
      <c r="L363" s="236"/>
    </row>
    <row r="364" spans="1:12" ht="15.75">
      <c r="A364" s="237" t="s">
        <v>477</v>
      </c>
      <c r="B364" s="236"/>
      <c r="C364" s="236"/>
      <c r="D364" s="236"/>
      <c r="E364" s="236"/>
      <c r="F364" s="236"/>
      <c r="G364" s="236"/>
      <c r="H364" s="236"/>
      <c r="I364" s="236"/>
      <c r="J364" s="236"/>
      <c r="K364" s="236"/>
      <c r="L364" s="236"/>
    </row>
    <row r="365" spans="1:12" ht="15.75">
      <c r="A365" s="237" t="s">
        <v>478</v>
      </c>
      <c r="B365" s="236"/>
      <c r="C365" s="236"/>
      <c r="D365" s="236"/>
      <c r="E365" s="236"/>
      <c r="F365" s="236"/>
      <c r="G365" s="236"/>
      <c r="H365" s="236"/>
      <c r="I365" s="236"/>
      <c r="J365" s="236"/>
      <c r="K365" s="236"/>
      <c r="L365" s="236"/>
    </row>
    <row r="366" spans="1:12" ht="15.75">
      <c r="A366" s="237" t="s">
        <v>647</v>
      </c>
      <c r="B366" s="236"/>
      <c r="C366" s="236"/>
      <c r="D366" s="236"/>
      <c r="E366" s="236"/>
      <c r="F366" s="236"/>
      <c r="G366" s="236"/>
      <c r="H366" s="236"/>
      <c r="I366" s="236"/>
      <c r="J366" s="236"/>
      <c r="K366" s="236"/>
      <c r="L366" s="236"/>
    </row>
    <row r="367" spans="1:12" ht="15.75">
      <c r="A367" s="237" t="s">
        <v>719</v>
      </c>
      <c r="B367" s="236"/>
      <c r="C367" s="236"/>
      <c r="D367" s="236"/>
      <c r="E367" s="236"/>
      <c r="F367" s="236"/>
      <c r="G367" s="236"/>
      <c r="H367" s="236"/>
      <c r="I367" s="236"/>
      <c r="J367" s="236"/>
      <c r="K367" s="236"/>
      <c r="L367" s="236"/>
    </row>
    <row r="368" spans="1:12" ht="15.75">
      <c r="A368" s="237" t="s">
        <v>720</v>
      </c>
      <c r="B368" s="236"/>
      <c r="C368" s="236"/>
      <c r="D368" s="236"/>
      <c r="E368" s="236"/>
      <c r="F368" s="236"/>
      <c r="G368" s="236"/>
      <c r="H368" s="236"/>
      <c r="I368" s="236"/>
      <c r="J368" s="236"/>
      <c r="K368" s="236"/>
      <c r="L368" s="236"/>
    </row>
    <row r="369" spans="1:12" ht="15.75">
      <c r="A369" s="237" t="s">
        <v>721</v>
      </c>
      <c r="B369" s="236"/>
      <c r="C369" s="236"/>
      <c r="D369" s="236"/>
      <c r="E369" s="236"/>
      <c r="F369" s="236"/>
      <c r="G369" s="236"/>
      <c r="H369" s="236"/>
      <c r="I369" s="236"/>
      <c r="J369" s="236"/>
      <c r="K369" s="236"/>
      <c r="L369" s="236"/>
    </row>
    <row r="370" spans="1:12" ht="15.75">
      <c r="A370" s="237" t="s">
        <v>722</v>
      </c>
      <c r="B370" s="236"/>
      <c r="C370" s="236"/>
      <c r="D370" s="236"/>
      <c r="E370" s="236"/>
      <c r="F370" s="236"/>
      <c r="G370" s="236"/>
      <c r="H370" s="236"/>
      <c r="I370" s="236"/>
      <c r="J370" s="236"/>
      <c r="K370" s="236"/>
      <c r="L370" s="236"/>
    </row>
    <row r="371" spans="1:12" ht="15.75">
      <c r="A371" s="237" t="s">
        <v>723</v>
      </c>
      <c r="B371" s="236"/>
      <c r="C371" s="236"/>
      <c r="D371" s="236"/>
      <c r="E371" s="236"/>
      <c r="F371" s="236"/>
      <c r="G371" s="236"/>
      <c r="H371" s="236"/>
      <c r="I371" s="236"/>
      <c r="J371" s="236"/>
      <c r="K371" s="236"/>
      <c r="L371" s="236"/>
    </row>
    <row r="372" spans="1:12" ht="15.75">
      <c r="A372" s="237" t="s">
        <v>479</v>
      </c>
      <c r="B372" s="236"/>
      <c r="C372" s="236"/>
      <c r="D372" s="236"/>
      <c r="E372" s="236"/>
      <c r="F372" s="236"/>
      <c r="G372" s="236"/>
      <c r="H372" s="236"/>
      <c r="I372" s="236"/>
      <c r="J372" s="236"/>
      <c r="K372" s="236"/>
      <c r="L372" s="236"/>
    </row>
    <row r="373" spans="1:12" ht="15.75">
      <c r="A373" s="237" t="s">
        <v>280</v>
      </c>
      <c r="B373" s="236"/>
      <c r="C373" s="236"/>
      <c r="D373" s="236"/>
      <c r="E373" s="236"/>
      <c r="F373" s="236"/>
      <c r="G373" s="236"/>
      <c r="H373" s="236"/>
      <c r="I373" s="236"/>
      <c r="J373" s="236"/>
      <c r="K373" s="236"/>
      <c r="L373" s="236"/>
    </row>
    <row r="374" spans="1:12" ht="15.75">
      <c r="A374" s="237" t="s">
        <v>321</v>
      </c>
      <c r="B374" s="236"/>
      <c r="C374" s="236"/>
      <c r="D374" s="236"/>
      <c r="E374" s="236"/>
      <c r="F374" s="236"/>
      <c r="G374" s="236"/>
      <c r="H374" s="236"/>
      <c r="I374" s="236"/>
      <c r="J374" s="236"/>
      <c r="K374" s="236"/>
      <c r="L374" s="236"/>
    </row>
    <row r="375" spans="1:12" ht="15.75">
      <c r="A375" s="237" t="s">
        <v>322</v>
      </c>
      <c r="B375" s="236"/>
      <c r="C375" s="236"/>
      <c r="D375" s="236"/>
      <c r="E375" s="236"/>
      <c r="F375" s="236"/>
      <c r="G375" s="236"/>
      <c r="H375" s="236"/>
      <c r="I375" s="236"/>
      <c r="J375" s="236"/>
      <c r="K375" s="236"/>
      <c r="L375" s="236"/>
    </row>
    <row r="376" spans="1:12" ht="15.75">
      <c r="A376" s="237" t="s">
        <v>323</v>
      </c>
      <c r="B376" s="236"/>
      <c r="C376" s="236"/>
      <c r="D376" s="236"/>
      <c r="E376" s="236"/>
      <c r="F376" s="236"/>
      <c r="G376" s="236"/>
      <c r="H376" s="236"/>
      <c r="I376" s="236"/>
      <c r="J376" s="236"/>
      <c r="K376" s="236"/>
      <c r="L376" s="236"/>
    </row>
    <row r="377" spans="1:12" ht="15.75">
      <c r="A377" s="237" t="s">
        <v>324</v>
      </c>
      <c r="B377" s="236"/>
      <c r="C377" s="236"/>
      <c r="D377" s="236"/>
      <c r="E377" s="236"/>
      <c r="F377" s="236"/>
      <c r="G377" s="236"/>
      <c r="H377" s="236"/>
      <c r="I377" s="236"/>
      <c r="J377" s="236"/>
      <c r="K377" s="236"/>
      <c r="L377" s="236"/>
    </row>
    <row r="378" spans="1:12" ht="15.75">
      <c r="A378" s="237" t="s">
        <v>325</v>
      </c>
      <c r="B378" s="236"/>
      <c r="C378" s="236"/>
      <c r="D378" s="236"/>
      <c r="E378" s="236"/>
      <c r="F378" s="236"/>
      <c r="G378" s="236"/>
      <c r="H378" s="236"/>
      <c r="I378" s="236"/>
      <c r="J378" s="236"/>
      <c r="K378" s="236"/>
      <c r="L378" s="236"/>
    </row>
    <row r="379" spans="1:12" ht="15.75">
      <c r="A379" s="237" t="s">
        <v>326</v>
      </c>
      <c r="B379" s="236"/>
      <c r="C379" s="236"/>
      <c r="D379" s="236"/>
      <c r="E379" s="236"/>
      <c r="F379" s="236"/>
      <c r="G379" s="236"/>
      <c r="H379" s="236"/>
      <c r="I379" s="236"/>
      <c r="J379" s="236"/>
      <c r="K379" s="236"/>
      <c r="L379" s="236"/>
    </row>
    <row r="380" spans="1:12" ht="15.75">
      <c r="A380" s="237" t="s">
        <v>327</v>
      </c>
      <c r="B380" s="236"/>
      <c r="C380" s="236"/>
      <c r="D380" s="236"/>
      <c r="E380" s="236"/>
      <c r="F380" s="236"/>
      <c r="G380" s="236"/>
      <c r="H380" s="236"/>
      <c r="I380" s="236"/>
      <c r="J380" s="236"/>
      <c r="K380" s="236"/>
      <c r="L380" s="236"/>
    </row>
    <row r="381" spans="1:12" ht="15.75">
      <c r="A381" s="237" t="s">
        <v>757</v>
      </c>
      <c r="B381" s="236"/>
      <c r="C381" s="236"/>
      <c r="D381" s="236"/>
      <c r="E381" s="236"/>
      <c r="F381" s="236"/>
      <c r="G381" s="236"/>
      <c r="H381" s="236"/>
      <c r="I381" s="236"/>
      <c r="J381" s="236"/>
      <c r="K381" s="236"/>
      <c r="L381" s="236"/>
    </row>
    <row r="382" spans="1:12" ht="15.75">
      <c r="A382" s="237" t="s">
        <v>758</v>
      </c>
      <c r="B382" s="236"/>
      <c r="C382" s="236"/>
      <c r="D382" s="236"/>
      <c r="E382" s="236"/>
      <c r="F382" s="236"/>
      <c r="G382" s="236"/>
      <c r="H382" s="236"/>
      <c r="I382" s="236"/>
      <c r="J382" s="236"/>
      <c r="K382" s="236"/>
      <c r="L382" s="236"/>
    </row>
    <row r="383" spans="1:12" ht="15.75">
      <c r="A383" s="237" t="s">
        <v>759</v>
      </c>
      <c r="B383" s="236"/>
      <c r="C383" s="236"/>
      <c r="D383" s="236"/>
      <c r="E383" s="236"/>
      <c r="F383" s="236"/>
      <c r="G383" s="236"/>
      <c r="H383" s="236"/>
      <c r="I383" s="236"/>
      <c r="J383" s="236"/>
      <c r="K383" s="236"/>
      <c r="L383" s="236"/>
    </row>
    <row r="384" spans="1:12" ht="15.75">
      <c r="A384" s="237" t="s">
        <v>760</v>
      </c>
      <c r="B384" s="236"/>
      <c r="C384" s="236"/>
      <c r="D384" s="236"/>
      <c r="E384" s="236"/>
      <c r="F384" s="236"/>
      <c r="G384" s="236"/>
      <c r="H384" s="236"/>
      <c r="I384" s="236"/>
      <c r="J384" s="236"/>
      <c r="K384" s="236"/>
      <c r="L384" s="236"/>
    </row>
    <row r="385" spans="1:12" ht="15.75">
      <c r="A385" s="237" t="s">
        <v>761</v>
      </c>
      <c r="B385" s="236"/>
      <c r="C385" s="236"/>
      <c r="D385" s="236"/>
      <c r="E385" s="236"/>
      <c r="F385" s="236"/>
      <c r="G385" s="236"/>
      <c r="H385" s="236"/>
      <c r="I385" s="236"/>
      <c r="J385" s="236"/>
      <c r="K385" s="236"/>
      <c r="L385" s="236"/>
    </row>
    <row r="386" spans="1:12" ht="15.75">
      <c r="A386" s="237" t="s">
        <v>762</v>
      </c>
      <c r="B386" s="236"/>
      <c r="C386" s="236"/>
      <c r="D386" s="236"/>
      <c r="E386" s="236"/>
      <c r="F386" s="236"/>
      <c r="G386" s="236"/>
      <c r="H386" s="236"/>
      <c r="I386" s="236"/>
      <c r="J386" s="236"/>
      <c r="K386" s="236"/>
      <c r="L386" s="236"/>
    </row>
    <row r="387" spans="1:12" ht="15.75">
      <c r="A387" s="237" t="s">
        <v>763</v>
      </c>
      <c r="B387" s="236"/>
      <c r="C387" s="236"/>
      <c r="D387" s="236"/>
      <c r="E387" s="236"/>
      <c r="F387" s="236"/>
      <c r="G387" s="236"/>
      <c r="H387" s="236"/>
      <c r="I387" s="236"/>
      <c r="J387" s="236"/>
      <c r="K387" s="236"/>
      <c r="L387" s="236"/>
    </row>
    <row r="388" spans="1:12" ht="15.75">
      <c r="A388" s="237" t="s">
        <v>647</v>
      </c>
      <c r="B388" s="236"/>
      <c r="C388" s="236"/>
      <c r="D388" s="236"/>
      <c r="E388" s="236"/>
      <c r="F388" s="236"/>
      <c r="G388" s="236"/>
      <c r="H388" s="236"/>
      <c r="I388" s="236"/>
      <c r="J388" s="236"/>
      <c r="K388" s="236"/>
      <c r="L388" s="236"/>
    </row>
    <row r="389" spans="1:12" ht="15.75">
      <c r="A389" s="237" t="s">
        <v>764</v>
      </c>
      <c r="B389" s="236"/>
      <c r="C389" s="236"/>
      <c r="D389" s="236"/>
      <c r="E389" s="236"/>
      <c r="F389" s="236"/>
      <c r="G389" s="236"/>
      <c r="H389" s="236"/>
      <c r="I389" s="236"/>
      <c r="J389" s="236"/>
      <c r="K389" s="236"/>
      <c r="L389" s="236"/>
    </row>
    <row r="390" spans="1:12" ht="15.75">
      <c r="A390" s="237" t="s">
        <v>511</v>
      </c>
      <c r="B390" s="236"/>
      <c r="C390" s="236"/>
      <c r="D390" s="236"/>
      <c r="E390" s="236"/>
      <c r="F390" s="236"/>
      <c r="G390" s="236"/>
      <c r="H390" s="236"/>
      <c r="I390" s="236"/>
      <c r="J390" s="236"/>
      <c r="K390" s="236"/>
      <c r="L390" s="236"/>
    </row>
    <row r="391" spans="1:12" ht="15.75">
      <c r="A391" s="237" t="s">
        <v>512</v>
      </c>
      <c r="B391" s="236"/>
      <c r="C391" s="236"/>
      <c r="D391" s="236"/>
      <c r="E391" s="236"/>
      <c r="F391" s="236"/>
      <c r="G391" s="236"/>
      <c r="H391" s="236"/>
      <c r="I391" s="236"/>
      <c r="J391" s="236"/>
      <c r="K391" s="236"/>
      <c r="L391" s="236"/>
    </row>
    <row r="392" spans="1:12" ht="15.75">
      <c r="A392" s="237" t="s">
        <v>513</v>
      </c>
      <c r="B392" s="236"/>
      <c r="C392" s="236"/>
      <c r="D392" s="236"/>
      <c r="E392" s="236"/>
      <c r="F392" s="236"/>
      <c r="G392" s="236"/>
      <c r="H392" s="236"/>
      <c r="I392" s="236"/>
      <c r="J392" s="236"/>
      <c r="K392" s="236"/>
      <c r="L392" s="236"/>
    </row>
    <row r="393" spans="1:12" ht="15.75">
      <c r="A393" s="237" t="s">
        <v>514</v>
      </c>
      <c r="B393" s="236"/>
      <c r="C393" s="236"/>
      <c r="D393" s="236"/>
      <c r="E393" s="236"/>
      <c r="F393" s="236"/>
      <c r="G393" s="236"/>
      <c r="H393" s="236"/>
      <c r="I393" s="236"/>
      <c r="J393" s="236"/>
      <c r="K393" s="236"/>
      <c r="L393" s="236"/>
    </row>
    <row r="394" spans="1:12" ht="15.75">
      <c r="A394" s="237" t="s">
        <v>515</v>
      </c>
      <c r="B394" s="236"/>
      <c r="C394" s="236"/>
      <c r="D394" s="236"/>
      <c r="E394" s="236"/>
      <c r="F394" s="236"/>
      <c r="G394" s="236"/>
      <c r="H394" s="236"/>
      <c r="I394" s="236"/>
      <c r="J394" s="236"/>
      <c r="K394" s="236"/>
      <c r="L394" s="236"/>
    </row>
    <row r="395" spans="1:12" ht="15.75">
      <c r="A395" s="237" t="s">
        <v>516</v>
      </c>
      <c r="B395" s="236"/>
      <c r="C395" s="236"/>
      <c r="D395" s="236"/>
      <c r="E395" s="236"/>
      <c r="F395" s="236"/>
      <c r="G395" s="236"/>
      <c r="H395" s="236"/>
      <c r="I395" s="236"/>
      <c r="J395" s="236"/>
      <c r="K395" s="236"/>
      <c r="L395" s="236"/>
    </row>
    <row r="396" spans="1:12" ht="15.75">
      <c r="A396" s="237" t="s">
        <v>499</v>
      </c>
      <c r="B396" s="236"/>
      <c r="C396" s="236"/>
      <c r="D396" s="236"/>
      <c r="E396" s="236"/>
      <c r="F396" s="236"/>
      <c r="G396" s="236"/>
      <c r="H396" s="236"/>
      <c r="I396" s="236"/>
      <c r="J396" s="236"/>
      <c r="K396" s="236"/>
      <c r="L396" s="236"/>
    </row>
    <row r="397" spans="1:12" ht="15.75">
      <c r="A397" s="237" t="s">
        <v>500</v>
      </c>
      <c r="B397" s="236"/>
      <c r="C397" s="236"/>
      <c r="D397" s="236"/>
      <c r="E397" s="236"/>
      <c r="F397" s="236"/>
      <c r="G397" s="236"/>
      <c r="H397" s="236"/>
      <c r="I397" s="236"/>
      <c r="J397" s="236"/>
      <c r="K397" s="236"/>
      <c r="L397" s="236"/>
    </row>
    <row r="398" spans="1:12" ht="15.75">
      <c r="A398" s="237" t="s">
        <v>280</v>
      </c>
      <c r="B398" s="236"/>
      <c r="C398" s="236"/>
      <c r="D398" s="236"/>
      <c r="E398" s="236"/>
      <c r="F398" s="236"/>
      <c r="G398" s="236"/>
      <c r="H398" s="236"/>
      <c r="I398" s="236"/>
      <c r="J398" s="236"/>
      <c r="K398" s="236"/>
      <c r="L398" s="236"/>
    </row>
    <row r="399" spans="1:12" ht="15.75">
      <c r="A399" s="237" t="s">
        <v>501</v>
      </c>
      <c r="B399" s="236"/>
      <c r="C399" s="236"/>
      <c r="D399" s="236"/>
      <c r="E399" s="236"/>
      <c r="F399" s="236"/>
      <c r="G399" s="236"/>
      <c r="H399" s="236"/>
      <c r="I399" s="236"/>
      <c r="J399" s="236"/>
      <c r="K399" s="236"/>
      <c r="L399" s="236"/>
    </row>
    <row r="400" spans="1:12" ht="15.75">
      <c r="A400" s="237" t="s">
        <v>502</v>
      </c>
      <c r="B400" s="236"/>
      <c r="C400" s="236"/>
      <c r="D400" s="236"/>
      <c r="E400" s="236"/>
      <c r="F400" s="236"/>
      <c r="G400" s="236"/>
      <c r="H400" s="236"/>
      <c r="I400" s="236"/>
      <c r="J400" s="236"/>
      <c r="K400" s="236"/>
      <c r="L400" s="236"/>
    </row>
    <row r="401" spans="1:12" ht="15.75">
      <c r="A401" s="237" t="s">
        <v>477</v>
      </c>
      <c r="B401" s="236"/>
      <c r="C401" s="236"/>
      <c r="D401" s="236"/>
      <c r="E401" s="236"/>
      <c r="F401" s="236"/>
      <c r="G401" s="236"/>
      <c r="H401" s="236"/>
      <c r="I401" s="236"/>
      <c r="J401" s="236"/>
      <c r="K401" s="236"/>
      <c r="L401" s="236"/>
    </row>
    <row r="402" spans="1:12" ht="15.75">
      <c r="A402" s="237" t="s">
        <v>478</v>
      </c>
      <c r="B402" s="236"/>
      <c r="C402" s="236"/>
      <c r="D402" s="236"/>
      <c r="E402" s="236"/>
      <c r="F402" s="236"/>
      <c r="G402" s="236"/>
      <c r="H402" s="236"/>
      <c r="I402" s="236"/>
      <c r="J402" s="236"/>
      <c r="K402" s="236"/>
      <c r="L402" s="236"/>
    </row>
    <row r="403" spans="1:12" ht="15.75">
      <c r="A403" s="237" t="s">
        <v>647</v>
      </c>
      <c r="B403" s="236"/>
      <c r="C403" s="236"/>
      <c r="D403" s="236"/>
      <c r="E403" s="236"/>
      <c r="F403" s="236"/>
      <c r="G403" s="236"/>
      <c r="H403" s="236"/>
      <c r="I403" s="236"/>
      <c r="J403" s="236"/>
      <c r="K403" s="236"/>
      <c r="L403" s="236"/>
    </row>
    <row r="404" spans="1:12" ht="15.75">
      <c r="A404" s="237" t="s">
        <v>503</v>
      </c>
      <c r="B404" s="236"/>
      <c r="C404" s="236"/>
      <c r="D404" s="236"/>
      <c r="E404" s="236"/>
      <c r="F404" s="236"/>
      <c r="G404" s="236"/>
      <c r="H404" s="236"/>
      <c r="I404" s="236"/>
      <c r="J404" s="236"/>
      <c r="K404" s="236"/>
      <c r="L404" s="236"/>
    </row>
    <row r="405" spans="1:12" ht="15.75">
      <c r="A405" s="237" t="s">
        <v>504</v>
      </c>
      <c r="B405" s="236"/>
      <c r="C405" s="236"/>
      <c r="D405" s="236"/>
      <c r="E405" s="236"/>
      <c r="F405" s="236"/>
      <c r="G405" s="236"/>
      <c r="H405" s="236"/>
      <c r="I405" s="236"/>
      <c r="J405" s="236"/>
      <c r="K405" s="236"/>
      <c r="L405" s="236"/>
    </row>
    <row r="406" spans="1:12" ht="15.75">
      <c r="A406" s="237" t="s">
        <v>281</v>
      </c>
      <c r="B406" s="236"/>
      <c r="C406" s="236"/>
      <c r="D406" s="236"/>
      <c r="E406" s="236"/>
      <c r="F406" s="236"/>
      <c r="G406" s="236"/>
      <c r="H406" s="236"/>
      <c r="I406" s="236"/>
      <c r="J406" s="236"/>
      <c r="K406" s="236"/>
      <c r="L406" s="236"/>
    </row>
    <row r="407" spans="1:12" ht="15.75">
      <c r="A407" s="237" t="s">
        <v>282</v>
      </c>
      <c r="B407" s="236"/>
      <c r="C407" s="236"/>
      <c r="D407" s="236"/>
      <c r="E407" s="236"/>
      <c r="F407" s="236"/>
      <c r="G407" s="236"/>
      <c r="H407" s="236"/>
      <c r="I407" s="236"/>
      <c r="J407" s="236"/>
      <c r="K407" s="236"/>
      <c r="L407" s="236"/>
    </row>
    <row r="408" spans="1:12" ht="15.75">
      <c r="A408" s="237" t="s">
        <v>283</v>
      </c>
      <c r="B408" s="236"/>
      <c r="C408" s="236"/>
      <c r="D408" s="236"/>
      <c r="E408" s="236"/>
      <c r="F408" s="236"/>
      <c r="G408" s="236"/>
      <c r="H408" s="236"/>
      <c r="I408" s="236"/>
      <c r="J408" s="236"/>
      <c r="K408" s="236"/>
      <c r="L408" s="236"/>
    </row>
    <row r="409" spans="1:12" ht="15.75">
      <c r="A409" s="237" t="s">
        <v>284</v>
      </c>
      <c r="B409" s="236"/>
      <c r="C409" s="236"/>
      <c r="D409" s="236"/>
      <c r="E409" s="236"/>
      <c r="F409" s="236"/>
      <c r="G409" s="236"/>
      <c r="H409" s="236"/>
      <c r="I409" s="236"/>
      <c r="J409" s="236"/>
      <c r="K409" s="236"/>
      <c r="L409" s="236"/>
    </row>
    <row r="410" spans="1:12" ht="15.75">
      <c r="A410" s="237" t="s">
        <v>647</v>
      </c>
      <c r="B410" s="236"/>
      <c r="C410" s="236"/>
      <c r="D410" s="236"/>
      <c r="E410" s="236"/>
      <c r="F410" s="236"/>
      <c r="G410" s="236"/>
      <c r="H410" s="236"/>
      <c r="I410" s="236"/>
      <c r="J410" s="236"/>
      <c r="K410" s="236"/>
      <c r="L410" s="236"/>
    </row>
    <row r="411" spans="1:12" ht="15.75">
      <c r="A411" s="237" t="s">
        <v>285</v>
      </c>
      <c r="B411" s="236"/>
      <c r="C411" s="236"/>
      <c r="D411" s="236"/>
      <c r="E411" s="236"/>
      <c r="F411" s="236"/>
      <c r="G411" s="236"/>
      <c r="H411" s="236"/>
      <c r="I411" s="236"/>
      <c r="J411" s="236"/>
      <c r="K411" s="236"/>
      <c r="L411" s="236"/>
    </row>
    <row r="412" spans="1:12" ht="15.75">
      <c r="A412" s="237" t="s">
        <v>286</v>
      </c>
      <c r="B412" s="236"/>
      <c r="C412" s="236"/>
      <c r="D412" s="236"/>
      <c r="E412" s="236"/>
      <c r="F412" s="236"/>
      <c r="G412" s="236"/>
      <c r="H412" s="236"/>
      <c r="I412" s="236"/>
      <c r="J412" s="236"/>
      <c r="K412" s="236"/>
      <c r="L412" s="236"/>
    </row>
    <row r="413" spans="1:12" ht="15.75">
      <c r="A413" s="237" t="s">
        <v>287</v>
      </c>
      <c r="B413" s="236"/>
      <c r="C413" s="236"/>
      <c r="D413" s="236"/>
      <c r="E413" s="236"/>
      <c r="F413" s="236"/>
      <c r="G413" s="236"/>
      <c r="H413" s="236"/>
      <c r="I413" s="236"/>
      <c r="J413" s="236"/>
      <c r="K413" s="236"/>
      <c r="L413" s="236"/>
    </row>
    <row r="414" spans="1:12" ht="15.75">
      <c r="A414" s="237" t="s">
        <v>288</v>
      </c>
      <c r="B414" s="236"/>
      <c r="C414" s="236"/>
      <c r="D414" s="236"/>
      <c r="E414" s="236"/>
      <c r="F414" s="236"/>
      <c r="G414" s="236"/>
      <c r="H414" s="236"/>
      <c r="I414" s="236"/>
      <c r="J414" s="236"/>
      <c r="K414" s="236"/>
      <c r="L414" s="236"/>
    </row>
    <row r="415" spans="1:12" ht="15.75">
      <c r="A415" s="237" t="s">
        <v>289</v>
      </c>
      <c r="B415" s="236"/>
      <c r="C415" s="236"/>
      <c r="D415" s="236"/>
      <c r="E415" s="236"/>
      <c r="F415" s="236"/>
      <c r="G415" s="236"/>
      <c r="H415" s="236"/>
      <c r="I415" s="236"/>
      <c r="J415" s="236"/>
      <c r="K415" s="236"/>
      <c r="L415" s="236"/>
    </row>
    <row r="416" spans="1:12" ht="15.75">
      <c r="A416" s="237" t="s">
        <v>290</v>
      </c>
      <c r="B416" s="236"/>
      <c r="C416" s="236"/>
      <c r="D416" s="236"/>
      <c r="E416" s="236"/>
      <c r="F416" s="236"/>
      <c r="G416" s="236"/>
      <c r="H416" s="236"/>
      <c r="I416" s="236"/>
      <c r="J416" s="236"/>
      <c r="K416" s="236"/>
      <c r="L416" s="236"/>
    </row>
    <row r="417" spans="1:12" ht="15.75">
      <c r="A417" s="237" t="s">
        <v>291</v>
      </c>
      <c r="B417" s="236"/>
      <c r="C417" s="236"/>
      <c r="D417" s="236"/>
      <c r="E417" s="236"/>
      <c r="F417" s="236"/>
      <c r="G417" s="236"/>
      <c r="H417" s="236"/>
      <c r="I417" s="236"/>
      <c r="J417" s="236"/>
      <c r="K417" s="236"/>
      <c r="L417" s="236"/>
    </row>
    <row r="418" spans="1:12" ht="15.75">
      <c r="A418" s="237" t="s">
        <v>292</v>
      </c>
      <c r="B418" s="236"/>
      <c r="C418" s="236"/>
      <c r="D418" s="236"/>
      <c r="E418" s="236"/>
      <c r="F418" s="236"/>
      <c r="G418" s="236"/>
      <c r="H418" s="236"/>
      <c r="I418" s="236"/>
      <c r="J418" s="236"/>
      <c r="K418" s="236"/>
      <c r="L418" s="236"/>
    </row>
    <row r="419" spans="1:12" ht="15.75">
      <c r="A419" s="237" t="s">
        <v>293</v>
      </c>
      <c r="B419" s="236"/>
      <c r="C419" s="236"/>
      <c r="D419" s="236"/>
      <c r="E419" s="236"/>
      <c r="F419" s="236"/>
      <c r="G419" s="236"/>
      <c r="H419" s="236"/>
      <c r="I419" s="236"/>
      <c r="J419" s="236"/>
      <c r="K419" s="236"/>
      <c r="L419" s="236"/>
    </row>
    <row r="420" spans="1:12" ht="15.75">
      <c r="A420" s="237" t="s">
        <v>294</v>
      </c>
      <c r="B420" s="236"/>
      <c r="C420" s="236"/>
      <c r="D420" s="236"/>
      <c r="E420" s="236"/>
      <c r="F420" s="236"/>
      <c r="G420" s="236"/>
      <c r="H420" s="236"/>
      <c r="I420" s="236"/>
      <c r="J420" s="236"/>
      <c r="K420" s="236"/>
      <c r="L420" s="236"/>
    </row>
    <row r="421" spans="1:12" ht="15.75">
      <c r="A421" s="237" t="s">
        <v>295</v>
      </c>
      <c r="B421" s="236"/>
      <c r="C421" s="236"/>
      <c r="D421" s="236"/>
      <c r="E421" s="236"/>
      <c r="F421" s="236"/>
      <c r="G421" s="236"/>
      <c r="H421" s="236"/>
      <c r="I421" s="236"/>
      <c r="J421" s="236"/>
      <c r="K421" s="236"/>
      <c r="L421" s="236"/>
    </row>
    <row r="422" spans="1:12" ht="15.75">
      <c r="A422" s="237" t="s">
        <v>647</v>
      </c>
      <c r="B422" s="236"/>
      <c r="C422" s="236"/>
      <c r="D422" s="236"/>
      <c r="E422" s="236"/>
      <c r="F422" s="236"/>
      <c r="G422" s="236"/>
      <c r="H422" s="236"/>
      <c r="I422" s="236"/>
      <c r="J422" s="236"/>
      <c r="K422" s="236"/>
      <c r="L422" s="236"/>
    </row>
    <row r="423" spans="1:12" ht="15.75">
      <c r="A423" s="237" t="s">
        <v>765</v>
      </c>
      <c r="B423" s="236"/>
      <c r="C423" s="236"/>
      <c r="D423" s="236"/>
      <c r="E423" s="236"/>
      <c r="F423" s="236"/>
      <c r="G423" s="236"/>
      <c r="H423" s="236"/>
      <c r="I423" s="236"/>
      <c r="J423" s="236"/>
      <c r="K423" s="236"/>
      <c r="L423" s="236"/>
    </row>
    <row r="424" spans="1:12" ht="15.75">
      <c r="A424" s="237" t="s">
        <v>511</v>
      </c>
      <c r="B424" s="236"/>
      <c r="C424" s="236"/>
      <c r="D424" s="236"/>
      <c r="E424" s="236"/>
      <c r="F424" s="236"/>
      <c r="G424" s="236"/>
      <c r="H424" s="236"/>
      <c r="I424" s="236"/>
      <c r="J424" s="236"/>
      <c r="K424" s="236"/>
      <c r="L424" s="236"/>
    </row>
    <row r="425" spans="1:12" ht="15.75">
      <c r="A425" s="237" t="s">
        <v>282</v>
      </c>
      <c r="B425" s="236"/>
      <c r="C425" s="236"/>
      <c r="D425" s="236"/>
      <c r="E425" s="236"/>
      <c r="F425" s="236"/>
      <c r="G425" s="236"/>
      <c r="H425" s="236"/>
      <c r="I425" s="236"/>
      <c r="J425" s="236"/>
      <c r="K425" s="236"/>
      <c r="L425" s="236"/>
    </row>
    <row r="426" spans="1:12" ht="15.75">
      <c r="A426" s="237" t="s">
        <v>513</v>
      </c>
      <c r="B426" s="236"/>
      <c r="C426" s="236"/>
      <c r="D426" s="236"/>
      <c r="E426" s="236"/>
      <c r="F426" s="236"/>
      <c r="G426" s="236"/>
      <c r="H426" s="236"/>
      <c r="I426" s="236"/>
      <c r="J426" s="236"/>
      <c r="K426" s="236"/>
      <c r="L426" s="236"/>
    </row>
    <row r="427" spans="1:12" ht="15.75">
      <c r="A427" s="237" t="s">
        <v>356</v>
      </c>
      <c r="B427" s="236"/>
      <c r="C427" s="236"/>
      <c r="D427" s="236"/>
      <c r="E427" s="236"/>
      <c r="F427" s="236"/>
      <c r="G427" s="236"/>
      <c r="H427" s="236"/>
      <c r="I427" s="236"/>
      <c r="J427" s="236"/>
      <c r="K427" s="236"/>
      <c r="L427" s="236"/>
    </row>
    <row r="428" spans="1:12" ht="15.75">
      <c r="A428" s="237" t="s">
        <v>357</v>
      </c>
      <c r="B428" s="236"/>
      <c r="C428" s="236"/>
      <c r="D428" s="236"/>
      <c r="E428" s="236"/>
      <c r="F428" s="236"/>
      <c r="G428" s="236"/>
      <c r="H428" s="236"/>
      <c r="I428" s="236"/>
      <c r="J428" s="236"/>
      <c r="K428" s="236"/>
      <c r="L428" s="236"/>
    </row>
    <row r="429" spans="1:12" ht="15.75">
      <c r="A429" s="237" t="s">
        <v>516</v>
      </c>
      <c r="B429" s="236"/>
      <c r="C429" s="236"/>
      <c r="D429" s="236"/>
      <c r="E429" s="236"/>
      <c r="F429" s="236"/>
      <c r="G429" s="236"/>
      <c r="H429" s="236"/>
      <c r="I429" s="236"/>
      <c r="J429" s="236"/>
      <c r="K429" s="236"/>
      <c r="L429" s="236"/>
    </row>
    <row r="430" spans="1:12" ht="15.75">
      <c r="A430" s="237" t="s">
        <v>499</v>
      </c>
      <c r="B430" s="236"/>
      <c r="C430" s="236"/>
      <c r="D430" s="236"/>
      <c r="E430" s="236"/>
      <c r="F430" s="236"/>
      <c r="G430" s="236"/>
      <c r="H430" s="236"/>
      <c r="I430" s="236"/>
      <c r="J430" s="236"/>
      <c r="K430" s="236"/>
      <c r="L430" s="236"/>
    </row>
    <row r="431" spans="1:12" ht="15.75">
      <c r="A431" s="237" t="s">
        <v>358</v>
      </c>
      <c r="B431" s="236"/>
      <c r="C431" s="236"/>
      <c r="D431" s="236"/>
      <c r="E431" s="236"/>
      <c r="F431" s="236"/>
      <c r="G431" s="236"/>
      <c r="H431" s="236"/>
      <c r="I431" s="236"/>
      <c r="J431" s="236"/>
      <c r="K431" s="236"/>
      <c r="L431" s="236"/>
    </row>
    <row r="432" spans="1:12" ht="15.75">
      <c r="A432" s="237" t="s">
        <v>280</v>
      </c>
      <c r="B432" s="236"/>
      <c r="C432" s="236"/>
      <c r="D432" s="236"/>
      <c r="E432" s="236"/>
      <c r="F432" s="236"/>
      <c r="G432" s="236"/>
      <c r="H432" s="236"/>
      <c r="I432" s="236"/>
      <c r="J432" s="236"/>
      <c r="K432" s="236"/>
      <c r="L432" s="236"/>
    </row>
    <row r="433" spans="1:12" ht="15.75">
      <c r="A433" s="237" t="s">
        <v>501</v>
      </c>
      <c r="B433" s="236"/>
      <c r="C433" s="236"/>
      <c r="D433" s="236"/>
      <c r="E433" s="236"/>
      <c r="F433" s="236"/>
      <c r="G433" s="236"/>
      <c r="H433" s="236"/>
      <c r="I433" s="236"/>
      <c r="J433" s="236"/>
      <c r="K433" s="236"/>
      <c r="L433" s="236"/>
    </row>
    <row r="434" spans="1:12" ht="15.75">
      <c r="A434" s="237" t="s">
        <v>359</v>
      </c>
      <c r="B434" s="236"/>
      <c r="C434" s="236"/>
      <c r="D434" s="236"/>
      <c r="E434" s="236"/>
      <c r="F434" s="236"/>
      <c r="G434" s="236"/>
      <c r="H434" s="236"/>
      <c r="I434" s="236"/>
      <c r="J434" s="236"/>
      <c r="K434" s="236"/>
      <c r="L434" s="236"/>
    </row>
    <row r="435" spans="1:12" ht="15.75">
      <c r="A435" s="237" t="s">
        <v>477</v>
      </c>
      <c r="B435" s="236"/>
      <c r="C435" s="236"/>
      <c r="D435" s="236"/>
      <c r="E435" s="236"/>
      <c r="F435" s="236"/>
      <c r="G435" s="236"/>
      <c r="H435" s="236"/>
      <c r="I435" s="236"/>
      <c r="J435" s="236"/>
      <c r="K435" s="236"/>
      <c r="L435" s="236"/>
    </row>
    <row r="436" spans="1:12" ht="15.75">
      <c r="A436" s="237" t="s">
        <v>478</v>
      </c>
      <c r="B436" s="236"/>
      <c r="C436" s="236"/>
      <c r="D436" s="236"/>
      <c r="E436" s="236"/>
      <c r="F436" s="236"/>
      <c r="G436" s="236"/>
      <c r="H436" s="236"/>
      <c r="I436" s="236"/>
      <c r="J436" s="236"/>
      <c r="K436" s="236"/>
      <c r="L436" s="236"/>
    </row>
    <row r="437" spans="1:12" ht="15.75">
      <c r="A437" s="237" t="s">
        <v>647</v>
      </c>
      <c r="B437" s="236"/>
      <c r="C437" s="236"/>
      <c r="D437" s="236"/>
      <c r="E437" s="236"/>
      <c r="F437" s="236"/>
      <c r="G437" s="236"/>
      <c r="H437" s="236"/>
      <c r="I437" s="236"/>
      <c r="J437" s="236"/>
      <c r="K437" s="236"/>
      <c r="L437" s="236"/>
    </row>
    <row r="438" spans="1:12" ht="15.75">
      <c r="A438" s="237" t="s">
        <v>360</v>
      </c>
      <c r="B438" s="236"/>
      <c r="C438" s="236"/>
      <c r="D438" s="236"/>
      <c r="E438" s="236"/>
      <c r="F438" s="236"/>
      <c r="G438" s="236"/>
      <c r="H438" s="236"/>
      <c r="I438" s="236"/>
      <c r="J438" s="236"/>
      <c r="K438" s="236"/>
      <c r="L438" s="236"/>
    </row>
    <row r="439" spans="1:12" ht="15.75">
      <c r="A439" s="237" t="s">
        <v>361</v>
      </c>
      <c r="B439" s="236"/>
      <c r="C439" s="236"/>
      <c r="D439" s="236"/>
      <c r="E439" s="236"/>
      <c r="F439" s="236"/>
      <c r="G439" s="236"/>
      <c r="H439" s="236"/>
      <c r="I439" s="236"/>
      <c r="J439" s="236"/>
      <c r="K439" s="236"/>
      <c r="L439" s="236"/>
    </row>
    <row r="440" spans="1:12" ht="15.75">
      <c r="A440" s="237" t="s">
        <v>281</v>
      </c>
      <c r="B440" s="236"/>
      <c r="C440" s="236"/>
      <c r="D440" s="236"/>
      <c r="E440" s="236"/>
      <c r="F440" s="236"/>
      <c r="G440" s="236"/>
      <c r="H440" s="236"/>
      <c r="I440" s="236"/>
      <c r="J440" s="236"/>
      <c r="K440" s="236"/>
      <c r="L440" s="236"/>
    </row>
    <row r="441" spans="1:12" ht="15.75">
      <c r="A441" s="237" t="s">
        <v>512</v>
      </c>
      <c r="B441" s="236"/>
      <c r="C441" s="236"/>
      <c r="D441" s="236"/>
      <c r="E441" s="236"/>
      <c r="F441" s="236"/>
      <c r="G441" s="236"/>
      <c r="H441" s="236"/>
      <c r="I441" s="236"/>
      <c r="J441" s="236"/>
      <c r="K441" s="236"/>
      <c r="L441" s="236"/>
    </row>
    <row r="442" spans="1:12" ht="15.75">
      <c r="A442" s="237" t="s">
        <v>362</v>
      </c>
      <c r="B442" s="236"/>
      <c r="C442" s="236"/>
      <c r="D442" s="236"/>
      <c r="E442" s="236"/>
      <c r="F442" s="236"/>
      <c r="G442" s="236"/>
      <c r="H442" s="236"/>
      <c r="I442" s="236"/>
      <c r="J442" s="236"/>
      <c r="K442" s="236"/>
      <c r="L442" s="236"/>
    </row>
    <row r="443" spans="1:12" ht="15.75">
      <c r="A443" s="237" t="s">
        <v>284</v>
      </c>
      <c r="B443" s="236"/>
      <c r="C443" s="236"/>
      <c r="D443" s="236"/>
      <c r="E443" s="236"/>
      <c r="F443" s="236"/>
      <c r="G443" s="236"/>
      <c r="H443" s="236"/>
      <c r="I443" s="236"/>
      <c r="J443" s="236"/>
      <c r="K443" s="236"/>
      <c r="L443" s="236"/>
    </row>
    <row r="444" spans="1:12" ht="15.75">
      <c r="A444" s="237" t="s">
        <v>647</v>
      </c>
      <c r="B444" s="236"/>
      <c r="C444" s="236"/>
      <c r="D444" s="236"/>
      <c r="E444" s="236"/>
      <c r="F444" s="236"/>
      <c r="G444" s="236"/>
      <c r="H444" s="236"/>
      <c r="I444" s="236"/>
      <c r="J444" s="236"/>
      <c r="K444" s="236"/>
      <c r="L444" s="236"/>
    </row>
    <row r="445" spans="1:12" ht="15.75">
      <c r="A445" s="237" t="s">
        <v>363</v>
      </c>
      <c r="B445" s="236"/>
      <c r="C445" s="236"/>
      <c r="D445" s="236"/>
      <c r="E445" s="236"/>
      <c r="F445" s="236"/>
      <c r="G445" s="236"/>
      <c r="H445" s="236"/>
      <c r="I445" s="236"/>
      <c r="J445" s="236"/>
      <c r="K445" s="236"/>
      <c r="L445" s="236"/>
    </row>
    <row r="446" spans="1:12" ht="15.75">
      <c r="A446" s="237" t="s">
        <v>286</v>
      </c>
      <c r="B446" s="236"/>
      <c r="C446" s="236"/>
      <c r="D446" s="236"/>
      <c r="E446" s="236"/>
      <c r="F446" s="236"/>
      <c r="G446" s="236"/>
      <c r="H446" s="236"/>
      <c r="I446" s="236"/>
      <c r="J446" s="236"/>
      <c r="K446" s="236"/>
      <c r="L446" s="236"/>
    </row>
    <row r="447" spans="1:12" ht="15.75">
      <c r="A447" s="237" t="s">
        <v>364</v>
      </c>
      <c r="B447" s="236"/>
      <c r="C447" s="236"/>
      <c r="D447" s="236"/>
      <c r="E447" s="236"/>
      <c r="F447" s="236"/>
      <c r="G447" s="236"/>
      <c r="H447" s="236"/>
      <c r="I447" s="236"/>
      <c r="J447" s="236"/>
      <c r="K447" s="236"/>
      <c r="L447" s="236"/>
    </row>
    <row r="448" spans="1:12" ht="15.75">
      <c r="A448" s="237" t="s">
        <v>288</v>
      </c>
      <c r="B448" s="236"/>
      <c r="C448" s="236"/>
      <c r="D448" s="236"/>
      <c r="E448" s="236"/>
      <c r="F448" s="236"/>
      <c r="G448" s="236"/>
      <c r="H448" s="236"/>
      <c r="I448" s="236"/>
      <c r="J448" s="236"/>
      <c r="K448" s="236"/>
      <c r="L448" s="236"/>
    </row>
    <row r="449" spans="1:12" ht="15.75">
      <c r="A449" s="237" t="s">
        <v>365</v>
      </c>
      <c r="B449" s="236"/>
      <c r="C449" s="236"/>
      <c r="D449" s="236"/>
      <c r="E449" s="236"/>
      <c r="F449" s="236"/>
      <c r="G449" s="236"/>
      <c r="H449" s="236"/>
      <c r="I449" s="236"/>
      <c r="J449" s="236"/>
      <c r="K449" s="236"/>
      <c r="L449" s="236"/>
    </row>
    <row r="450" spans="1:12" ht="15.75">
      <c r="A450" s="237" t="s">
        <v>366</v>
      </c>
      <c r="B450" s="236"/>
      <c r="C450" s="236"/>
      <c r="D450" s="236"/>
      <c r="E450" s="236"/>
      <c r="F450" s="236"/>
      <c r="G450" s="236"/>
      <c r="H450" s="236"/>
      <c r="I450" s="236"/>
      <c r="J450" s="236"/>
      <c r="K450" s="236"/>
      <c r="L450" s="236"/>
    </row>
    <row r="451" spans="1:12" ht="15.75">
      <c r="A451" s="237" t="s">
        <v>530</v>
      </c>
      <c r="B451" s="236"/>
      <c r="C451" s="236"/>
      <c r="D451" s="236"/>
      <c r="E451" s="236"/>
      <c r="F451" s="236"/>
      <c r="G451" s="236"/>
      <c r="H451" s="236"/>
      <c r="I451" s="236"/>
      <c r="J451" s="236"/>
      <c r="K451" s="236"/>
      <c r="L451" s="236"/>
    </row>
    <row r="452" spans="1:12" ht="15.75">
      <c r="A452" s="237" t="s">
        <v>292</v>
      </c>
      <c r="B452" s="236"/>
      <c r="C452" s="236"/>
      <c r="D452" s="236"/>
      <c r="E452" s="236"/>
      <c r="F452" s="236"/>
      <c r="G452" s="236"/>
      <c r="H452" s="236"/>
      <c r="I452" s="236"/>
      <c r="J452" s="236"/>
      <c r="K452" s="236"/>
      <c r="L452" s="236"/>
    </row>
    <row r="453" spans="1:12" ht="15.75">
      <c r="A453" s="237" t="s">
        <v>531</v>
      </c>
      <c r="B453" s="236"/>
      <c r="C453" s="236"/>
      <c r="D453" s="236"/>
      <c r="E453" s="236"/>
      <c r="F453" s="236"/>
      <c r="G453" s="236"/>
      <c r="H453" s="236"/>
      <c r="I453" s="236"/>
      <c r="J453" s="236"/>
      <c r="K453" s="236"/>
      <c r="L453" s="236"/>
    </row>
    <row r="454" spans="1:12" ht="15.75">
      <c r="A454" s="237" t="s">
        <v>294</v>
      </c>
      <c r="B454" s="236"/>
      <c r="C454" s="236"/>
      <c r="D454" s="236"/>
      <c r="E454" s="236"/>
      <c r="F454" s="236"/>
      <c r="G454" s="236"/>
      <c r="H454" s="236"/>
      <c r="I454" s="236"/>
      <c r="J454" s="236"/>
      <c r="K454" s="236"/>
      <c r="L454" s="236"/>
    </row>
    <row r="455" spans="1:12" ht="15.75">
      <c r="A455" s="237" t="s">
        <v>532</v>
      </c>
      <c r="B455" s="236"/>
      <c r="C455" s="236"/>
      <c r="D455" s="236"/>
      <c r="E455" s="236"/>
      <c r="F455" s="236"/>
      <c r="G455" s="236"/>
      <c r="H455" s="236"/>
      <c r="I455" s="236"/>
      <c r="J455" s="236"/>
      <c r="K455" s="236"/>
      <c r="L455" s="236"/>
    </row>
    <row r="456" spans="1:12" ht="15.75">
      <c r="A456" s="237" t="s">
        <v>10</v>
      </c>
      <c r="B456" s="236"/>
      <c r="C456" s="236"/>
      <c r="D456" s="236"/>
      <c r="E456" s="236"/>
      <c r="F456" s="236"/>
      <c r="G456" s="236"/>
      <c r="H456" s="236"/>
      <c r="I456" s="236"/>
      <c r="J456" s="236"/>
      <c r="K456" s="236"/>
      <c r="L456" s="236"/>
    </row>
    <row r="457" spans="1:12" ht="15.75">
      <c r="A457" s="237" t="s">
        <v>507</v>
      </c>
      <c r="B457" s="236"/>
      <c r="C457" s="236"/>
      <c r="D457" s="236"/>
      <c r="E457" s="236"/>
      <c r="F457" s="236"/>
      <c r="G457" s="236"/>
      <c r="H457" s="236"/>
      <c r="I457" s="236"/>
      <c r="J457" s="236"/>
      <c r="K457" s="236"/>
      <c r="L457" s="236"/>
    </row>
    <row r="458" spans="1:12" ht="15.75">
      <c r="A458" s="237" t="s">
        <v>508</v>
      </c>
      <c r="B458" s="236"/>
      <c r="C458" s="236"/>
      <c r="D458" s="236"/>
      <c r="E458" s="236"/>
      <c r="F458" s="236"/>
      <c r="G458" s="236"/>
      <c r="H458" s="236"/>
      <c r="I458" s="236"/>
      <c r="J458" s="236"/>
      <c r="K458" s="236"/>
      <c r="L458" s="236"/>
    </row>
    <row r="459" spans="1:12" ht="15.75">
      <c r="A459" s="237" t="s">
        <v>12</v>
      </c>
      <c r="B459" s="236"/>
      <c r="C459" s="236"/>
      <c r="D459" s="236"/>
      <c r="E459" s="236"/>
      <c r="F459" s="236"/>
      <c r="G459" s="236"/>
      <c r="H459" s="236"/>
      <c r="I459" s="236"/>
      <c r="J459" s="236"/>
      <c r="K459" s="236"/>
      <c r="L459" s="236"/>
    </row>
    <row r="460" spans="1:12" ht="15.75">
      <c r="A460" s="237" t="s">
        <v>779</v>
      </c>
      <c r="B460" s="236"/>
      <c r="C460" s="236"/>
      <c r="D460" s="236"/>
      <c r="E460" s="236"/>
      <c r="F460" s="236"/>
      <c r="G460" s="236"/>
      <c r="H460" s="236"/>
      <c r="I460" s="236"/>
      <c r="J460" s="236"/>
      <c r="K460" s="236"/>
      <c r="L460" s="236"/>
    </row>
    <row r="461" spans="1:12" ht="15.75">
      <c r="A461" s="237" t="s">
        <v>647</v>
      </c>
      <c r="B461" s="236"/>
      <c r="C461" s="236"/>
      <c r="D461" s="236"/>
      <c r="E461" s="236"/>
      <c r="F461" s="236"/>
      <c r="G461" s="236"/>
      <c r="H461" s="236"/>
      <c r="I461" s="236"/>
      <c r="J461" s="236"/>
      <c r="K461" s="236"/>
      <c r="L461" s="236"/>
    </row>
    <row r="462" spans="1:12" ht="15.75">
      <c r="A462" s="237" t="s">
        <v>304</v>
      </c>
      <c r="B462" s="236"/>
      <c r="C462" s="236"/>
      <c r="D462" s="236"/>
      <c r="E462" s="236"/>
      <c r="F462" s="236"/>
      <c r="G462" s="236"/>
      <c r="H462" s="236"/>
      <c r="I462" s="236"/>
      <c r="J462" s="236"/>
      <c r="K462" s="236"/>
      <c r="L462" s="236"/>
    </row>
    <row r="463" spans="1:12" ht="15.75">
      <c r="A463" s="237" t="s">
        <v>726</v>
      </c>
      <c r="B463" s="236"/>
      <c r="C463" s="236"/>
      <c r="D463" s="236"/>
      <c r="E463" s="236"/>
      <c r="F463" s="236"/>
      <c r="G463" s="236"/>
      <c r="H463" s="236"/>
      <c r="I463" s="236"/>
      <c r="J463" s="236"/>
      <c r="K463" s="236"/>
      <c r="L463" s="236"/>
    </row>
    <row r="464" spans="1:12" ht="15.75">
      <c r="A464" s="237" t="s">
        <v>727</v>
      </c>
      <c r="B464" s="236"/>
      <c r="C464" s="236"/>
      <c r="D464" s="236"/>
      <c r="E464" s="236"/>
      <c r="F464" s="236"/>
      <c r="G464" s="236"/>
      <c r="H464" s="236"/>
      <c r="I464" s="236"/>
      <c r="J464" s="236"/>
      <c r="K464" s="236"/>
      <c r="L464" s="236"/>
    </row>
    <row r="465" spans="1:12" ht="15.75">
      <c r="A465" s="237" t="s">
        <v>305</v>
      </c>
      <c r="B465" s="236"/>
      <c r="C465" s="236"/>
      <c r="D465" s="236"/>
      <c r="E465" s="236"/>
      <c r="F465" s="236"/>
      <c r="G465" s="236"/>
      <c r="H465" s="236"/>
      <c r="I465" s="236"/>
      <c r="J465" s="236"/>
      <c r="K465" s="236"/>
      <c r="L465" s="236"/>
    </row>
    <row r="466" spans="1:12" ht="15.75">
      <c r="A466" s="237" t="s">
        <v>466</v>
      </c>
      <c r="B466" s="236"/>
      <c r="C466" s="236"/>
      <c r="D466" s="236"/>
      <c r="E466" s="236"/>
      <c r="F466" s="236"/>
      <c r="G466" s="236"/>
      <c r="H466" s="236"/>
      <c r="I466" s="236"/>
      <c r="J466" s="236"/>
      <c r="K466" s="236"/>
      <c r="L466" s="236"/>
    </row>
    <row r="467" spans="1:12" ht="15.75">
      <c r="A467" s="237" t="s">
        <v>467</v>
      </c>
      <c r="B467" s="236"/>
      <c r="C467" s="236"/>
      <c r="D467" s="236"/>
      <c r="E467" s="236"/>
      <c r="F467" s="236"/>
      <c r="G467" s="236"/>
      <c r="H467" s="236"/>
      <c r="I467" s="236"/>
      <c r="J467" s="236"/>
      <c r="K467" s="236"/>
      <c r="L467" s="236"/>
    </row>
    <row r="468" spans="1:12" ht="15.75">
      <c r="A468" s="237" t="s">
        <v>505</v>
      </c>
      <c r="B468" s="236"/>
      <c r="C468" s="236"/>
      <c r="D468" s="236"/>
      <c r="E468" s="236"/>
      <c r="F468" s="236"/>
      <c r="G468" s="236"/>
      <c r="H468" s="236"/>
      <c r="I468" s="236"/>
      <c r="J468" s="236"/>
      <c r="K468" s="236"/>
      <c r="L468" s="236"/>
    </row>
    <row r="469" spans="1:12" ht="15.75">
      <c r="A469" s="237" t="s">
        <v>469</v>
      </c>
      <c r="B469" s="236"/>
      <c r="C469" s="236"/>
      <c r="D469" s="236"/>
      <c r="E469" s="236"/>
      <c r="F469" s="236"/>
      <c r="G469" s="236"/>
      <c r="H469" s="236"/>
      <c r="I469" s="236"/>
      <c r="J469" s="236"/>
      <c r="K469" s="236"/>
      <c r="L469" s="236"/>
    </row>
    <row r="470" spans="1:12" ht="15.75">
      <c r="A470" s="237" t="s">
        <v>470</v>
      </c>
      <c r="B470" s="236"/>
      <c r="C470" s="236"/>
      <c r="D470" s="236"/>
      <c r="E470" s="236"/>
      <c r="F470" s="236"/>
      <c r="G470" s="236"/>
      <c r="H470" s="236"/>
      <c r="I470" s="236"/>
      <c r="J470" s="236"/>
      <c r="K470" s="236"/>
      <c r="L470" s="236"/>
    </row>
    <row r="471" spans="1:12" ht="15.75">
      <c r="A471" s="237" t="s">
        <v>471</v>
      </c>
      <c r="B471" s="236"/>
      <c r="C471" s="236"/>
      <c r="D471" s="236"/>
      <c r="E471" s="236"/>
      <c r="F471" s="236"/>
      <c r="G471" s="236"/>
      <c r="H471" s="236"/>
      <c r="I471" s="236"/>
      <c r="J471" s="236"/>
      <c r="K471" s="236"/>
      <c r="L471" s="236"/>
    </row>
    <row r="472" spans="1:12" ht="15.75">
      <c r="A472" s="237" t="s">
        <v>506</v>
      </c>
      <c r="B472" s="236"/>
      <c r="C472" s="236"/>
      <c r="D472" s="236"/>
      <c r="E472" s="236"/>
      <c r="F472" s="236"/>
      <c r="G472" s="236"/>
      <c r="H472" s="236"/>
      <c r="I472" s="236"/>
      <c r="J472" s="236"/>
      <c r="K472" s="236"/>
      <c r="L472" s="236"/>
    </row>
    <row r="473" spans="1:12" ht="15.75">
      <c r="A473" s="237" t="s">
        <v>777</v>
      </c>
      <c r="B473" s="236"/>
      <c r="C473" s="236"/>
      <c r="D473" s="236"/>
      <c r="E473" s="236"/>
      <c r="F473" s="236"/>
      <c r="G473" s="236"/>
      <c r="H473" s="236"/>
      <c r="I473" s="236"/>
      <c r="J473" s="236"/>
      <c r="K473" s="236"/>
      <c r="L473" s="236"/>
    </row>
    <row r="474" spans="1:12" ht="15.75">
      <c r="A474" s="237" t="s">
        <v>695</v>
      </c>
      <c r="B474" s="236"/>
      <c r="C474" s="236"/>
      <c r="D474" s="236"/>
      <c r="E474" s="236"/>
      <c r="F474" s="236"/>
      <c r="G474" s="236"/>
      <c r="H474" s="236"/>
      <c r="I474" s="236"/>
      <c r="J474" s="236"/>
      <c r="K474" s="236"/>
      <c r="L474" s="236"/>
    </row>
    <row r="475" spans="1:12" ht="15.75">
      <c r="A475" s="237" t="s">
        <v>328</v>
      </c>
      <c r="B475" s="236"/>
      <c r="C475" s="236"/>
      <c r="D475" s="236"/>
      <c r="E475" s="236"/>
      <c r="F475" s="236"/>
      <c r="G475" s="236"/>
      <c r="H475" s="236"/>
      <c r="I475" s="236"/>
      <c r="J475" s="236"/>
      <c r="K475" s="236"/>
      <c r="L475" s="236"/>
    </row>
    <row r="476" spans="1:12" ht="15.75">
      <c r="A476" s="237" t="s">
        <v>329</v>
      </c>
      <c r="B476" s="236"/>
      <c r="C476" s="236"/>
      <c r="D476" s="236"/>
      <c r="E476" s="236"/>
      <c r="F476" s="236"/>
      <c r="G476" s="236"/>
      <c r="H476" s="236"/>
      <c r="I476" s="236"/>
      <c r="J476" s="236"/>
      <c r="K476" s="236"/>
      <c r="L476" s="236"/>
    </row>
    <row r="477" spans="1:12" ht="15.75">
      <c r="A477" s="237" t="s">
        <v>330</v>
      </c>
      <c r="B477" s="236"/>
      <c r="C477" s="236"/>
      <c r="D477" s="236"/>
      <c r="E477" s="236"/>
      <c r="F477" s="236"/>
      <c r="G477" s="236"/>
      <c r="H477" s="236"/>
      <c r="I477" s="236"/>
      <c r="J477" s="236"/>
      <c r="K477" s="236"/>
      <c r="L477" s="236"/>
    </row>
    <row r="478" spans="1:12" ht="15.75">
      <c r="A478" s="237" t="s">
        <v>331</v>
      </c>
      <c r="B478" s="236"/>
      <c r="C478" s="236"/>
      <c r="D478" s="236"/>
      <c r="E478" s="236"/>
      <c r="F478" s="236"/>
      <c r="G478" s="236"/>
      <c r="H478" s="236"/>
      <c r="I478" s="236"/>
      <c r="J478" s="236"/>
      <c r="K478" s="236"/>
      <c r="L478" s="236"/>
    </row>
    <row r="479" spans="1:12" ht="15.75">
      <c r="A479" s="237" t="s">
        <v>332</v>
      </c>
      <c r="B479" s="236"/>
      <c r="C479" s="236"/>
      <c r="D479" s="236"/>
      <c r="E479" s="236"/>
      <c r="F479" s="236"/>
      <c r="G479" s="236"/>
      <c r="H479" s="236"/>
      <c r="I479" s="236"/>
      <c r="J479" s="236"/>
      <c r="K479" s="236"/>
      <c r="L479" s="236"/>
    </row>
    <row r="480" spans="1:12" ht="15.75">
      <c r="A480" s="237" t="s">
        <v>791</v>
      </c>
      <c r="B480" s="236"/>
      <c r="C480" s="236"/>
      <c r="D480" s="236"/>
      <c r="E480" s="236"/>
      <c r="F480" s="236"/>
      <c r="G480" s="236"/>
      <c r="H480" s="236"/>
      <c r="I480" s="236"/>
      <c r="J480" s="236"/>
      <c r="K480" s="236"/>
      <c r="L480" s="236"/>
    </row>
    <row r="481" spans="1:12" ht="15.75">
      <c r="A481" s="237" t="s">
        <v>792</v>
      </c>
      <c r="B481" s="236"/>
      <c r="C481" s="236"/>
      <c r="D481" s="236"/>
      <c r="E481" s="236"/>
      <c r="F481" s="236"/>
      <c r="G481" s="236"/>
      <c r="H481" s="236"/>
      <c r="I481" s="236"/>
      <c r="J481" s="236"/>
      <c r="K481" s="236"/>
      <c r="L481" s="236"/>
    </row>
    <row r="482" spans="1:12" ht="15.75">
      <c r="A482" s="237" t="s">
        <v>754</v>
      </c>
      <c r="B482" s="236"/>
      <c r="C482" s="236"/>
      <c r="D482" s="236"/>
      <c r="E482" s="236"/>
      <c r="F482" s="236"/>
      <c r="G482" s="236"/>
      <c r="H482" s="236"/>
      <c r="I482" s="236"/>
      <c r="J482" s="236"/>
      <c r="K482" s="236"/>
      <c r="L482" s="236"/>
    </row>
    <row r="483" spans="1:12" ht="15.75">
      <c r="A483" s="237" t="s">
        <v>755</v>
      </c>
      <c r="B483" s="236"/>
      <c r="C483" s="236"/>
      <c r="D483" s="236"/>
      <c r="E483" s="236"/>
      <c r="F483" s="236"/>
      <c r="G483" s="236"/>
      <c r="H483" s="236"/>
      <c r="I483" s="236"/>
      <c r="J483" s="236"/>
      <c r="K483" s="236"/>
      <c r="L483" s="236"/>
    </row>
    <row r="484" spans="1:12" ht="15.75">
      <c r="A484" s="237" t="s">
        <v>476</v>
      </c>
      <c r="B484" s="236"/>
      <c r="C484" s="236"/>
      <c r="D484" s="236"/>
      <c r="E484" s="236"/>
      <c r="F484" s="236"/>
      <c r="G484" s="236"/>
      <c r="H484" s="236"/>
      <c r="I484" s="236"/>
      <c r="J484" s="236"/>
      <c r="K484" s="236"/>
      <c r="L484" s="236"/>
    </row>
    <row r="485" spans="1:12" ht="15.75">
      <c r="A485" s="237" t="s">
        <v>477</v>
      </c>
      <c r="B485" s="236"/>
      <c r="C485" s="236"/>
      <c r="D485" s="236"/>
      <c r="E485" s="236"/>
      <c r="F485" s="236"/>
      <c r="G485" s="236"/>
      <c r="H485" s="236"/>
      <c r="I485" s="236"/>
      <c r="J485" s="236"/>
      <c r="K485" s="236"/>
      <c r="L485" s="236"/>
    </row>
    <row r="486" spans="1:12" ht="15.75">
      <c r="A486" s="237" t="s">
        <v>478</v>
      </c>
      <c r="B486" s="236"/>
      <c r="C486" s="236"/>
      <c r="D486" s="236"/>
      <c r="E486" s="236"/>
      <c r="F486" s="236"/>
      <c r="G486" s="236"/>
      <c r="H486" s="236"/>
      <c r="I486" s="236"/>
      <c r="J486" s="236"/>
      <c r="K486" s="236"/>
      <c r="L486" s="236"/>
    </row>
    <row r="487" spans="1:12" ht="15.75">
      <c r="A487" s="237" t="s">
        <v>647</v>
      </c>
      <c r="B487" s="236"/>
      <c r="C487" s="236"/>
      <c r="D487" s="236"/>
      <c r="E487" s="236"/>
      <c r="F487" s="236"/>
      <c r="G487" s="236"/>
      <c r="H487" s="236"/>
      <c r="I487" s="236"/>
      <c r="J487" s="236"/>
      <c r="K487" s="236"/>
      <c r="L487" s="236"/>
    </row>
    <row r="488" spans="1:12" ht="15.75">
      <c r="A488" s="237" t="s">
        <v>756</v>
      </c>
      <c r="B488" s="236"/>
      <c r="C488" s="236"/>
      <c r="D488" s="236"/>
      <c r="E488" s="236"/>
      <c r="F488" s="236"/>
      <c r="G488" s="236"/>
      <c r="H488" s="236"/>
      <c r="I488" s="236"/>
      <c r="J488" s="236"/>
      <c r="K488" s="236"/>
      <c r="L488" s="236"/>
    </row>
    <row r="489" spans="1:12" ht="15.75">
      <c r="A489" s="237" t="s">
        <v>720</v>
      </c>
      <c r="B489" s="236"/>
      <c r="C489" s="236"/>
      <c r="D489" s="236"/>
      <c r="E489" s="236"/>
      <c r="F489" s="236"/>
      <c r="G489" s="236"/>
      <c r="H489" s="236"/>
      <c r="I489" s="236"/>
      <c r="J489" s="236"/>
      <c r="K489" s="236"/>
      <c r="L489" s="236"/>
    </row>
    <row r="490" spans="1:12" ht="15.75">
      <c r="A490" s="237" t="s">
        <v>299</v>
      </c>
      <c r="B490" s="236"/>
      <c r="C490" s="236"/>
      <c r="D490" s="236"/>
      <c r="E490" s="236"/>
      <c r="F490" s="236"/>
      <c r="G490" s="236"/>
      <c r="H490" s="236"/>
      <c r="I490" s="236"/>
      <c r="J490" s="236"/>
      <c r="K490" s="236"/>
      <c r="L490" s="236"/>
    </row>
    <row r="491" spans="1:12" ht="15.75">
      <c r="A491" s="237" t="s">
        <v>300</v>
      </c>
      <c r="B491" s="236"/>
      <c r="C491" s="236"/>
      <c r="D491" s="236"/>
      <c r="E491" s="236"/>
      <c r="F491" s="236"/>
      <c r="G491" s="236"/>
      <c r="H491" s="236"/>
      <c r="I491" s="236"/>
      <c r="J491" s="236"/>
      <c r="K491" s="236"/>
      <c r="L491" s="236"/>
    </row>
    <row r="492" spans="1:12" ht="15.75">
      <c r="A492" s="237" t="s">
        <v>301</v>
      </c>
      <c r="B492" s="236"/>
      <c r="C492" s="236"/>
      <c r="D492" s="236"/>
      <c r="E492" s="236"/>
      <c r="F492" s="236"/>
      <c r="G492" s="236"/>
      <c r="H492" s="236"/>
      <c r="I492" s="236"/>
      <c r="J492" s="236"/>
      <c r="K492" s="236"/>
      <c r="L492" s="236"/>
    </row>
    <row r="493" spans="1:12" ht="15.75">
      <c r="A493" s="237" t="s">
        <v>302</v>
      </c>
      <c r="B493" s="236"/>
      <c r="C493" s="236"/>
      <c r="D493" s="236"/>
      <c r="E493" s="236"/>
      <c r="F493" s="236"/>
      <c r="G493" s="236"/>
      <c r="H493" s="236"/>
      <c r="I493" s="236"/>
      <c r="J493" s="236"/>
      <c r="K493" s="236"/>
      <c r="L493" s="236"/>
    </row>
    <row r="494" spans="1:12" ht="15.75">
      <c r="A494" s="237" t="s">
        <v>303</v>
      </c>
      <c r="B494" s="236"/>
      <c r="C494" s="236"/>
      <c r="D494" s="236"/>
      <c r="E494" s="236"/>
      <c r="F494" s="236"/>
      <c r="G494" s="236"/>
      <c r="H494" s="236"/>
      <c r="I494" s="236"/>
      <c r="J494" s="236"/>
      <c r="K494" s="236"/>
      <c r="L494" s="236"/>
    </row>
    <row r="495" spans="1:12" ht="15.75">
      <c r="A495" s="237" t="s">
        <v>769</v>
      </c>
      <c r="B495" s="236"/>
      <c r="C495" s="236"/>
      <c r="D495" s="236"/>
      <c r="E495" s="236"/>
      <c r="F495" s="236"/>
      <c r="G495" s="236"/>
      <c r="H495" s="236"/>
      <c r="I495" s="236"/>
      <c r="J495" s="236"/>
      <c r="K495" s="236"/>
      <c r="L495" s="236"/>
    </row>
    <row r="496" spans="1:12" ht="15.75">
      <c r="A496" s="237" t="s">
        <v>770</v>
      </c>
      <c r="B496" s="236"/>
      <c r="C496" s="236"/>
      <c r="D496" s="236"/>
      <c r="E496" s="236"/>
      <c r="F496" s="236"/>
      <c r="G496" s="236"/>
      <c r="H496" s="236"/>
      <c r="I496" s="236"/>
      <c r="J496" s="236"/>
      <c r="K496" s="236"/>
      <c r="L496" s="236"/>
    </row>
    <row r="497" spans="1:12" ht="15.75">
      <c r="A497" s="237" t="s">
        <v>771</v>
      </c>
      <c r="B497" s="236"/>
      <c r="C497" s="236"/>
      <c r="D497" s="236"/>
      <c r="E497" s="236"/>
      <c r="F497" s="236"/>
      <c r="G497" s="236"/>
      <c r="H497" s="236"/>
      <c r="I497" s="236"/>
      <c r="J497" s="236"/>
      <c r="K497" s="236"/>
      <c r="L497" s="236"/>
    </row>
    <row r="498" spans="1:12" ht="15.75">
      <c r="A498" s="237" t="s">
        <v>772</v>
      </c>
      <c r="B498" s="236"/>
      <c r="C498" s="236"/>
      <c r="D498" s="236"/>
      <c r="E498" s="236"/>
      <c r="F498" s="236"/>
      <c r="G498" s="236"/>
      <c r="H498" s="236"/>
      <c r="I498" s="236"/>
      <c r="J498" s="236"/>
      <c r="K498" s="236"/>
      <c r="L498" s="236"/>
    </row>
    <row r="499" spans="1:12" ht="15.75">
      <c r="A499" s="237" t="s">
        <v>773</v>
      </c>
      <c r="B499" s="236"/>
      <c r="C499" s="236"/>
      <c r="D499" s="236"/>
      <c r="E499" s="236"/>
      <c r="F499" s="236"/>
      <c r="G499" s="236"/>
      <c r="H499" s="236"/>
      <c r="I499" s="236"/>
      <c r="J499" s="236"/>
      <c r="K499" s="236"/>
      <c r="L499" s="236"/>
    </row>
    <row r="500" spans="1:12" ht="15.75">
      <c r="A500" s="237" t="s">
        <v>774</v>
      </c>
      <c r="B500" s="236"/>
      <c r="C500" s="236"/>
      <c r="D500" s="236"/>
      <c r="E500" s="236"/>
      <c r="F500" s="236"/>
      <c r="G500" s="236"/>
      <c r="H500" s="236"/>
      <c r="I500" s="236"/>
      <c r="J500" s="236"/>
      <c r="K500" s="236"/>
      <c r="L500" s="236"/>
    </row>
    <row r="501" spans="1:12" ht="15.75">
      <c r="A501" s="237" t="s">
        <v>775</v>
      </c>
      <c r="B501" s="236"/>
      <c r="C501" s="236"/>
      <c r="D501" s="236"/>
      <c r="E501" s="236"/>
      <c r="F501" s="236"/>
      <c r="G501" s="236"/>
      <c r="H501" s="236"/>
      <c r="I501" s="236"/>
      <c r="J501" s="236"/>
      <c r="K501" s="236"/>
      <c r="L501" s="236"/>
    </row>
    <row r="502" spans="1:12" ht="15.75">
      <c r="A502" s="237" t="s">
        <v>776</v>
      </c>
      <c r="B502" s="236"/>
      <c r="C502" s="236"/>
      <c r="D502" s="236"/>
      <c r="E502" s="236"/>
      <c r="F502" s="236"/>
      <c r="G502" s="236"/>
      <c r="H502" s="236"/>
      <c r="I502" s="236"/>
      <c r="J502" s="236"/>
      <c r="K502" s="236"/>
      <c r="L502" s="236"/>
    </row>
    <row r="503" spans="1:12" ht="15.75">
      <c r="A503" s="237" t="s">
        <v>758</v>
      </c>
      <c r="B503" s="236"/>
      <c r="C503" s="236"/>
      <c r="D503" s="236"/>
      <c r="E503" s="236"/>
      <c r="F503" s="236"/>
      <c r="G503" s="236"/>
      <c r="H503" s="236"/>
      <c r="I503" s="236"/>
      <c r="J503" s="236"/>
      <c r="K503" s="236"/>
      <c r="L503" s="236"/>
    </row>
    <row r="504" spans="1:12" ht="15.75">
      <c r="A504" s="237" t="s">
        <v>759</v>
      </c>
      <c r="B504" s="236"/>
      <c r="C504" s="236"/>
      <c r="D504" s="236"/>
      <c r="E504" s="236"/>
      <c r="F504" s="236"/>
      <c r="G504" s="236"/>
      <c r="H504" s="236"/>
      <c r="I504" s="236"/>
      <c r="J504" s="236"/>
      <c r="K504" s="236"/>
      <c r="L504" s="236"/>
    </row>
    <row r="505" spans="1:12" ht="15.75">
      <c r="A505" s="237" t="s">
        <v>760</v>
      </c>
      <c r="B505" s="236"/>
      <c r="C505" s="236"/>
      <c r="D505" s="236"/>
      <c r="E505" s="236"/>
      <c r="F505" s="236"/>
      <c r="G505" s="236"/>
      <c r="H505" s="236"/>
      <c r="I505" s="236"/>
      <c r="J505" s="236"/>
      <c r="K505" s="236"/>
      <c r="L505" s="236"/>
    </row>
    <row r="506" spans="1:12" ht="15.75">
      <c r="A506" s="237" t="s">
        <v>798</v>
      </c>
      <c r="B506" s="236"/>
      <c r="C506" s="236"/>
      <c r="D506" s="236"/>
      <c r="E506" s="236"/>
      <c r="F506" s="236"/>
      <c r="G506" s="236"/>
      <c r="H506" s="236"/>
      <c r="I506" s="236"/>
      <c r="J506" s="236"/>
      <c r="K506" s="236"/>
      <c r="L506" s="236"/>
    </row>
    <row r="507" spans="1:12" ht="15.75">
      <c r="A507" s="237" t="s">
        <v>762</v>
      </c>
      <c r="B507" s="236"/>
      <c r="C507" s="236"/>
      <c r="D507" s="236"/>
      <c r="E507" s="236"/>
      <c r="F507" s="236"/>
      <c r="G507" s="236"/>
      <c r="H507" s="236"/>
      <c r="I507" s="236"/>
      <c r="J507" s="236"/>
      <c r="K507" s="236"/>
      <c r="L507" s="236"/>
    </row>
    <row r="508" spans="1:12" ht="15.75">
      <c r="A508" s="237" t="s">
        <v>763</v>
      </c>
      <c r="B508" s="236"/>
      <c r="C508" s="236"/>
      <c r="D508" s="236"/>
      <c r="E508" s="236"/>
      <c r="F508" s="236"/>
      <c r="G508" s="236"/>
      <c r="H508" s="236"/>
      <c r="I508" s="236"/>
      <c r="J508" s="236"/>
      <c r="K508" s="236"/>
      <c r="L508" s="236"/>
    </row>
    <row r="509" spans="1:12" ht="15.75">
      <c r="A509" s="237" t="s">
        <v>647</v>
      </c>
      <c r="B509" s="236"/>
      <c r="C509" s="236"/>
      <c r="D509" s="236"/>
      <c r="E509" s="236"/>
      <c r="F509" s="236"/>
      <c r="G509" s="236"/>
      <c r="H509" s="236"/>
      <c r="I509" s="236"/>
      <c r="J509" s="236"/>
      <c r="K509" s="236"/>
      <c r="L509" s="236"/>
    </row>
    <row r="510" spans="1:12" ht="15.75">
      <c r="A510" s="237" t="s">
        <v>799</v>
      </c>
      <c r="B510" s="236"/>
      <c r="C510" s="236"/>
      <c r="D510" s="236"/>
      <c r="E510" s="236"/>
      <c r="F510" s="236"/>
      <c r="G510" s="236"/>
      <c r="H510" s="236"/>
      <c r="I510" s="236"/>
      <c r="J510" s="236"/>
      <c r="K510" s="236"/>
      <c r="L510" s="236"/>
    </row>
    <row r="511" spans="1:12" ht="15.75">
      <c r="A511" s="237" t="s">
        <v>800</v>
      </c>
      <c r="B511" s="236"/>
      <c r="C511" s="236"/>
      <c r="D511" s="236"/>
      <c r="E511" s="236"/>
      <c r="F511" s="236"/>
      <c r="G511" s="236"/>
      <c r="H511" s="236"/>
      <c r="I511" s="236"/>
      <c r="J511" s="236"/>
      <c r="K511" s="236"/>
      <c r="L511" s="236"/>
    </row>
    <row r="512" spans="1:12" ht="15.75">
      <c r="A512" s="237" t="s">
        <v>801</v>
      </c>
      <c r="B512" s="236"/>
      <c r="C512" s="236"/>
      <c r="D512" s="236"/>
      <c r="E512" s="236"/>
      <c r="F512" s="236"/>
      <c r="G512" s="236"/>
      <c r="H512" s="236"/>
      <c r="I512" s="236"/>
      <c r="J512" s="236"/>
      <c r="K512" s="236"/>
      <c r="L512" s="236"/>
    </row>
    <row r="513" spans="1:12" ht="15.75">
      <c r="A513" s="237" t="s">
        <v>802</v>
      </c>
      <c r="B513" s="236"/>
      <c r="C513" s="236"/>
      <c r="D513" s="236"/>
      <c r="E513" s="236"/>
      <c r="F513" s="236"/>
      <c r="G513" s="236"/>
      <c r="H513" s="236"/>
      <c r="I513" s="236"/>
      <c r="J513" s="236"/>
      <c r="K513" s="236"/>
      <c r="L513" s="236"/>
    </row>
    <row r="514" spans="1:12" ht="15.75">
      <c r="A514" s="237" t="s">
        <v>774</v>
      </c>
      <c r="B514" s="236"/>
      <c r="C514" s="236"/>
      <c r="D514" s="236"/>
      <c r="E514" s="236"/>
      <c r="F514" s="236"/>
      <c r="G514" s="236"/>
      <c r="H514" s="236"/>
      <c r="I514" s="236"/>
      <c r="J514" s="236"/>
      <c r="K514" s="236"/>
      <c r="L514" s="236"/>
    </row>
    <row r="515" spans="1:12" ht="15.75">
      <c r="A515" s="237" t="s">
        <v>803</v>
      </c>
      <c r="B515" s="236"/>
      <c r="C515" s="236"/>
      <c r="D515" s="236"/>
      <c r="E515" s="236"/>
      <c r="F515" s="236"/>
      <c r="G515" s="236"/>
      <c r="H515" s="236"/>
      <c r="I515" s="236"/>
      <c r="J515" s="236"/>
      <c r="K515" s="236"/>
      <c r="L515" s="236"/>
    </row>
    <row r="516" spans="1:12" ht="15.75">
      <c r="A516" s="237" t="s">
        <v>804</v>
      </c>
      <c r="B516" s="236"/>
      <c r="C516" s="236"/>
      <c r="D516" s="236"/>
      <c r="E516" s="236"/>
      <c r="F516" s="236"/>
      <c r="G516" s="236"/>
      <c r="H516" s="236"/>
      <c r="I516" s="236"/>
      <c r="J516" s="236"/>
      <c r="K516" s="236"/>
      <c r="L516" s="236"/>
    </row>
    <row r="517" spans="1:12" ht="15.75">
      <c r="A517" s="237" t="s">
        <v>647</v>
      </c>
      <c r="B517" s="236"/>
      <c r="C517" s="236"/>
      <c r="D517" s="236"/>
      <c r="E517" s="236"/>
      <c r="F517" s="236"/>
      <c r="G517" s="236"/>
      <c r="H517" s="236"/>
      <c r="I517" s="236"/>
      <c r="J517" s="236"/>
      <c r="K517" s="236"/>
      <c r="L517" s="236"/>
    </row>
    <row r="518" spans="1:12" ht="15.75">
      <c r="A518" s="237" t="s">
        <v>805</v>
      </c>
      <c r="B518" s="236"/>
      <c r="C518" s="236"/>
      <c r="D518" s="236"/>
      <c r="E518" s="236"/>
      <c r="F518" s="236"/>
      <c r="G518" s="236"/>
      <c r="H518" s="236"/>
      <c r="I518" s="236"/>
      <c r="J518" s="236"/>
      <c r="K518" s="236"/>
      <c r="L518" s="236"/>
    </row>
    <row r="519" spans="1:12" ht="15.75">
      <c r="A519" s="237" t="s">
        <v>806</v>
      </c>
      <c r="B519" s="236"/>
      <c r="C519" s="236"/>
      <c r="D519" s="236"/>
      <c r="E519" s="236"/>
      <c r="F519" s="236"/>
      <c r="G519" s="236"/>
      <c r="H519" s="236"/>
      <c r="I519" s="236"/>
      <c r="J519" s="236"/>
      <c r="K519" s="236"/>
      <c r="L519" s="236"/>
    </row>
    <row r="520" spans="1:12" ht="15.75">
      <c r="A520" s="237" t="s">
        <v>647</v>
      </c>
      <c r="B520" s="236"/>
      <c r="C520" s="236"/>
      <c r="D520" s="236"/>
      <c r="E520" s="236"/>
      <c r="F520" s="236"/>
      <c r="G520" s="236"/>
      <c r="H520" s="236"/>
      <c r="I520" s="236"/>
      <c r="J520" s="236"/>
      <c r="K520" s="236"/>
      <c r="L520" s="236"/>
    </row>
    <row r="521" spans="1:12" ht="15.75">
      <c r="A521" s="237" t="s">
        <v>58</v>
      </c>
      <c r="B521" s="236"/>
      <c r="C521" s="236"/>
      <c r="D521" s="236"/>
      <c r="E521" s="236"/>
      <c r="F521" s="236"/>
      <c r="G521" s="236"/>
      <c r="H521" s="236"/>
      <c r="I521" s="236"/>
      <c r="J521" s="236"/>
      <c r="K521" s="236"/>
      <c r="L521" s="236"/>
    </row>
    <row r="522" spans="1:12" ht="15.75">
      <c r="A522" s="237" t="s">
        <v>806</v>
      </c>
      <c r="B522" s="236"/>
      <c r="C522" s="236"/>
      <c r="D522" s="236"/>
      <c r="E522" s="236"/>
      <c r="F522" s="236"/>
      <c r="G522" s="236"/>
      <c r="H522" s="236"/>
      <c r="I522" s="236"/>
      <c r="J522" s="236"/>
      <c r="K522" s="236"/>
      <c r="L522" s="236"/>
    </row>
    <row r="523" spans="1:12" ht="15.75">
      <c r="A523" s="237" t="s">
        <v>647</v>
      </c>
      <c r="B523" s="236"/>
      <c r="C523" s="236"/>
      <c r="D523" s="236"/>
      <c r="E523" s="236"/>
      <c r="F523" s="236"/>
      <c r="G523" s="236"/>
      <c r="H523" s="236"/>
      <c r="I523" s="236"/>
      <c r="J523" s="236"/>
      <c r="K523" s="236"/>
      <c r="L523" s="236"/>
    </row>
    <row r="524" spans="1:12" ht="15.75">
      <c r="A524" s="237" t="s">
        <v>59</v>
      </c>
      <c r="B524" s="236"/>
      <c r="C524" s="236"/>
      <c r="D524" s="236"/>
      <c r="E524" s="236"/>
      <c r="F524" s="236"/>
      <c r="G524" s="236"/>
      <c r="H524" s="236"/>
      <c r="I524" s="236"/>
      <c r="J524" s="236"/>
      <c r="K524" s="236"/>
      <c r="L524" s="236"/>
    </row>
    <row r="525" spans="1:12" ht="15.75">
      <c r="A525" s="237" t="s">
        <v>60</v>
      </c>
      <c r="B525" s="236"/>
      <c r="C525" s="236"/>
      <c r="D525" s="236"/>
      <c r="E525" s="236"/>
      <c r="F525" s="236"/>
      <c r="G525" s="236"/>
      <c r="H525" s="236"/>
      <c r="I525" s="236"/>
      <c r="J525" s="236"/>
      <c r="K525" s="236"/>
      <c r="L525" s="236"/>
    </row>
    <row r="526" spans="1:12" ht="15.75">
      <c r="A526" s="237" t="s">
        <v>61</v>
      </c>
      <c r="B526" s="236"/>
      <c r="C526" s="236"/>
      <c r="D526" s="236"/>
      <c r="E526" s="236"/>
      <c r="F526" s="236"/>
      <c r="G526" s="236"/>
      <c r="H526" s="236"/>
      <c r="I526" s="236"/>
      <c r="J526" s="236"/>
      <c r="K526" s="236"/>
      <c r="L526" s="236"/>
    </row>
    <row r="527" spans="1:12" ht="15.75">
      <c r="A527" s="237" t="s">
        <v>62</v>
      </c>
      <c r="B527" s="236"/>
      <c r="C527" s="236"/>
      <c r="D527" s="236"/>
      <c r="E527" s="236"/>
      <c r="F527" s="236"/>
      <c r="G527" s="236"/>
      <c r="H527" s="236"/>
      <c r="I527" s="236"/>
      <c r="J527" s="236"/>
      <c r="K527" s="236"/>
      <c r="L527" s="236"/>
    </row>
    <row r="528" spans="1:12" ht="15.75">
      <c r="A528" s="237" t="s">
        <v>63</v>
      </c>
      <c r="B528" s="236"/>
      <c r="C528" s="236"/>
      <c r="D528" s="236"/>
      <c r="E528" s="236"/>
      <c r="F528" s="236"/>
      <c r="G528" s="236"/>
      <c r="H528" s="236"/>
      <c r="I528" s="236"/>
      <c r="J528" s="236"/>
      <c r="K528" s="236"/>
      <c r="L528" s="236"/>
    </row>
    <row r="529" spans="1:12" ht="15.75">
      <c r="A529" s="237" t="s">
        <v>64</v>
      </c>
      <c r="B529" s="236"/>
      <c r="C529" s="236"/>
      <c r="D529" s="236"/>
      <c r="E529" s="236"/>
      <c r="F529" s="236"/>
      <c r="G529" s="236"/>
      <c r="H529" s="236"/>
      <c r="I529" s="236"/>
      <c r="J529" s="236"/>
      <c r="K529" s="236"/>
      <c r="L529" s="236"/>
    </row>
    <row r="530" spans="1:12" ht="15.75">
      <c r="A530" s="237" t="s">
        <v>65</v>
      </c>
      <c r="B530" s="236"/>
      <c r="C530" s="236"/>
      <c r="D530" s="236"/>
      <c r="E530" s="236"/>
      <c r="F530" s="236"/>
      <c r="G530" s="236"/>
      <c r="H530" s="236"/>
      <c r="I530" s="236"/>
      <c r="J530" s="236"/>
      <c r="K530" s="236"/>
      <c r="L530" s="236"/>
    </row>
    <row r="531" spans="1:12" ht="15.75">
      <c r="A531" s="237" t="s">
        <v>647</v>
      </c>
      <c r="B531" s="236"/>
      <c r="C531" s="236"/>
      <c r="D531" s="236"/>
      <c r="E531" s="236"/>
      <c r="F531" s="236"/>
      <c r="G531" s="236"/>
      <c r="H531" s="236"/>
      <c r="I531" s="236"/>
      <c r="J531" s="236"/>
      <c r="K531" s="236"/>
      <c r="L531" s="236"/>
    </row>
    <row r="532" spans="1:12" ht="15.75">
      <c r="A532" s="237" t="s">
        <v>66</v>
      </c>
      <c r="B532" s="236"/>
      <c r="C532" s="236"/>
      <c r="D532" s="236"/>
      <c r="E532" s="236"/>
      <c r="F532" s="236"/>
      <c r="G532" s="236"/>
      <c r="H532" s="236"/>
      <c r="I532" s="236"/>
      <c r="J532" s="236"/>
      <c r="K532" s="236"/>
      <c r="L532" s="236"/>
    </row>
    <row r="533" spans="1:12" ht="15.75">
      <c r="A533" s="237" t="s">
        <v>647</v>
      </c>
      <c r="B533" s="236"/>
      <c r="C533" s="236"/>
      <c r="D533" s="236"/>
      <c r="E533" s="236"/>
      <c r="F533" s="236"/>
      <c r="G533" s="236"/>
      <c r="H533" s="236"/>
      <c r="I533" s="236"/>
      <c r="J533" s="236"/>
      <c r="K533" s="236"/>
      <c r="L533" s="236"/>
    </row>
    <row r="534" spans="1:12" ht="15.75">
      <c r="A534" s="237" t="s">
        <v>380</v>
      </c>
      <c r="B534" s="236"/>
      <c r="C534" s="236"/>
      <c r="D534" s="236"/>
      <c r="E534" s="236"/>
      <c r="F534" s="236"/>
      <c r="G534" s="236"/>
      <c r="H534" s="236"/>
      <c r="I534" s="236"/>
      <c r="J534" s="236"/>
      <c r="K534" s="236"/>
      <c r="L534" s="236"/>
    </row>
    <row r="535" spans="1:12" ht="15.75">
      <c r="A535" s="237" t="s">
        <v>381</v>
      </c>
      <c r="B535" s="236"/>
      <c r="C535" s="236"/>
      <c r="D535" s="236"/>
      <c r="E535" s="236"/>
      <c r="F535" s="236"/>
      <c r="G535" s="236"/>
      <c r="H535" s="236"/>
      <c r="I535" s="236"/>
      <c r="J535" s="236"/>
      <c r="K535" s="236"/>
      <c r="L535" s="236"/>
    </row>
    <row r="536" spans="1:12" ht="15.75">
      <c r="A536" s="237" t="s">
        <v>382</v>
      </c>
      <c r="B536" s="236"/>
      <c r="C536" s="236"/>
      <c r="D536" s="236"/>
      <c r="E536" s="236"/>
      <c r="F536" s="236"/>
      <c r="G536" s="236"/>
      <c r="H536" s="236"/>
      <c r="I536" s="236"/>
      <c r="J536" s="236"/>
      <c r="K536" s="236"/>
      <c r="L536" s="236"/>
    </row>
    <row r="537" spans="1:12" ht="15.75">
      <c r="A537" s="237" t="s">
        <v>647</v>
      </c>
      <c r="B537" s="236"/>
      <c r="C537" s="236"/>
      <c r="D537" s="236"/>
      <c r="E537" s="236"/>
      <c r="F537" s="236"/>
      <c r="G537" s="236"/>
      <c r="H537" s="236"/>
      <c r="I537" s="236"/>
      <c r="J537" s="236"/>
      <c r="K537" s="236"/>
      <c r="L537" s="236"/>
    </row>
    <row r="538" spans="1:12" ht="15.75">
      <c r="A538" s="237" t="s">
        <v>533</v>
      </c>
      <c r="B538" s="236"/>
      <c r="C538" s="236"/>
      <c r="D538" s="236"/>
      <c r="E538" s="236"/>
      <c r="F538" s="236"/>
      <c r="G538" s="236"/>
      <c r="H538" s="236"/>
      <c r="I538" s="236"/>
      <c r="J538" s="236"/>
      <c r="K538" s="236"/>
      <c r="L538" s="236"/>
    </row>
    <row r="539" spans="1:12" ht="15.75">
      <c r="A539" s="237" t="s">
        <v>534</v>
      </c>
      <c r="B539" s="236"/>
      <c r="C539" s="236"/>
      <c r="D539" s="236"/>
      <c r="E539" s="236"/>
      <c r="F539" s="236"/>
      <c r="G539" s="236"/>
      <c r="H539" s="236"/>
      <c r="I539" s="236"/>
      <c r="J539" s="236"/>
      <c r="K539" s="236"/>
      <c r="L539" s="236"/>
    </row>
    <row r="540" spans="1:12" ht="15.75">
      <c r="A540" s="237" t="s">
        <v>535</v>
      </c>
      <c r="B540" s="236"/>
      <c r="C540" s="236"/>
      <c r="D540" s="236"/>
      <c r="E540" s="236"/>
      <c r="F540" s="236"/>
      <c r="G540" s="236"/>
      <c r="H540" s="236"/>
      <c r="I540" s="236"/>
      <c r="J540" s="236"/>
      <c r="K540" s="236"/>
      <c r="L540" s="236"/>
    </row>
    <row r="541" spans="1:12" ht="15.75">
      <c r="A541" s="237" t="s">
        <v>536</v>
      </c>
      <c r="B541" s="236"/>
      <c r="C541" s="236"/>
      <c r="D541" s="236"/>
      <c r="E541" s="236"/>
      <c r="F541" s="236"/>
      <c r="G541" s="236"/>
      <c r="H541" s="236"/>
      <c r="I541" s="236"/>
      <c r="J541" s="236"/>
      <c r="K541" s="236"/>
      <c r="L541" s="236"/>
    </row>
    <row r="542" spans="1:12" ht="15.75">
      <c r="A542" s="237" t="s">
        <v>537</v>
      </c>
      <c r="B542" s="236"/>
      <c r="C542" s="236"/>
      <c r="D542" s="236"/>
      <c r="E542" s="236"/>
      <c r="F542" s="236"/>
      <c r="G542" s="236"/>
      <c r="H542" s="236"/>
      <c r="I542" s="236"/>
      <c r="J542" s="236"/>
      <c r="K542" s="236"/>
      <c r="L542" s="236"/>
    </row>
    <row r="543" spans="1:12" ht="15.75">
      <c r="A543" s="237" t="s">
        <v>538</v>
      </c>
      <c r="B543" s="236"/>
      <c r="C543" s="236"/>
      <c r="D543" s="236"/>
      <c r="E543" s="236"/>
      <c r="F543" s="236"/>
      <c r="G543" s="236"/>
      <c r="H543" s="236"/>
      <c r="I543" s="236"/>
      <c r="J543" s="236"/>
      <c r="K543" s="236"/>
      <c r="L543" s="236"/>
    </row>
    <row r="544" spans="1:12" ht="15.75">
      <c r="A544" s="237" t="s">
        <v>539</v>
      </c>
      <c r="B544" s="236"/>
      <c r="C544" s="236"/>
      <c r="D544" s="236"/>
      <c r="E544" s="236"/>
      <c r="F544" s="236"/>
      <c r="G544" s="236"/>
      <c r="H544" s="236"/>
      <c r="I544" s="236"/>
      <c r="J544" s="236"/>
      <c r="K544" s="236"/>
      <c r="L544" s="236"/>
    </row>
    <row r="545" spans="1:12" ht="15.75">
      <c r="A545" s="237" t="s">
        <v>540</v>
      </c>
      <c r="B545" s="236"/>
      <c r="C545" s="236"/>
      <c r="D545" s="236"/>
      <c r="E545" s="236"/>
      <c r="F545" s="236"/>
      <c r="G545" s="236"/>
      <c r="H545" s="236"/>
      <c r="I545" s="236"/>
      <c r="J545" s="236"/>
      <c r="K545" s="236"/>
      <c r="L545" s="236"/>
    </row>
    <row r="546" spans="1:12" ht="15.75">
      <c r="A546" s="237" t="s">
        <v>541</v>
      </c>
      <c r="B546" s="236"/>
      <c r="C546" s="236"/>
      <c r="D546" s="236"/>
      <c r="E546" s="236"/>
      <c r="F546" s="236"/>
      <c r="G546" s="236"/>
      <c r="H546" s="236"/>
      <c r="I546" s="236"/>
      <c r="J546" s="236"/>
      <c r="K546" s="236"/>
      <c r="L546" s="236"/>
    </row>
    <row r="547" spans="1:12" ht="15.75">
      <c r="A547" s="237" t="s">
        <v>542</v>
      </c>
      <c r="B547" s="236"/>
      <c r="C547" s="236"/>
      <c r="D547" s="236"/>
      <c r="E547" s="236"/>
      <c r="F547" s="236"/>
      <c r="G547" s="236"/>
      <c r="H547" s="236"/>
      <c r="I547" s="236"/>
      <c r="J547" s="236"/>
      <c r="K547" s="236"/>
      <c r="L547" s="236"/>
    </row>
    <row r="548" spans="1:12" ht="15.75">
      <c r="A548" s="237" t="s">
        <v>647</v>
      </c>
      <c r="B548" s="236"/>
      <c r="C548" s="236"/>
      <c r="D548" s="236"/>
      <c r="E548" s="236"/>
      <c r="F548" s="236"/>
      <c r="G548" s="236"/>
      <c r="H548" s="236"/>
      <c r="I548" s="236"/>
      <c r="J548" s="236"/>
      <c r="K548" s="236"/>
      <c r="L548" s="236"/>
    </row>
    <row r="549" spans="1:12" ht="15.75">
      <c r="A549" s="237" t="s">
        <v>543</v>
      </c>
      <c r="B549" s="236"/>
      <c r="C549" s="236"/>
      <c r="D549" s="236"/>
      <c r="E549" s="236"/>
      <c r="F549" s="236"/>
      <c r="G549" s="236"/>
      <c r="H549" s="236"/>
      <c r="I549" s="236"/>
      <c r="J549" s="236"/>
      <c r="K549" s="236"/>
      <c r="L549" s="236"/>
    </row>
    <row r="550" spans="1:12" ht="15.75">
      <c r="A550" s="237" t="s">
        <v>544</v>
      </c>
      <c r="B550" s="236"/>
      <c r="C550" s="236"/>
      <c r="D550" s="236"/>
      <c r="E550" s="236"/>
      <c r="F550" s="236"/>
      <c r="G550" s="236"/>
      <c r="H550" s="236"/>
      <c r="I550" s="236"/>
      <c r="J550" s="236"/>
      <c r="K550" s="236"/>
      <c r="L550" s="236"/>
    </row>
    <row r="551" spans="1:12" ht="15.75">
      <c r="A551" s="237" t="s">
        <v>545</v>
      </c>
      <c r="B551" s="236"/>
      <c r="C551" s="236"/>
      <c r="D551" s="236"/>
      <c r="E551" s="236"/>
      <c r="F551" s="236"/>
      <c r="G551" s="236"/>
      <c r="H551" s="236"/>
      <c r="I551" s="236"/>
      <c r="J551" s="236"/>
      <c r="K551" s="236"/>
      <c r="L551" s="236"/>
    </row>
    <row r="552" spans="1:12" ht="15.75">
      <c r="A552" s="237" t="s">
        <v>288</v>
      </c>
      <c r="B552" s="236"/>
      <c r="C552" s="236"/>
      <c r="D552" s="236"/>
      <c r="E552" s="236"/>
      <c r="F552" s="236"/>
      <c r="G552" s="236"/>
      <c r="H552" s="236"/>
      <c r="I552" s="236"/>
      <c r="J552" s="236"/>
      <c r="K552" s="236"/>
      <c r="L552" s="236"/>
    </row>
    <row r="553" spans="1:12" ht="15.75">
      <c r="A553" s="237" t="s">
        <v>546</v>
      </c>
      <c r="B553" s="236"/>
      <c r="C553" s="236"/>
      <c r="D553" s="236"/>
      <c r="E553" s="236"/>
      <c r="F553" s="236"/>
      <c r="G553" s="236"/>
      <c r="H553" s="236"/>
      <c r="I553" s="236"/>
      <c r="J553" s="236"/>
      <c r="K553" s="236"/>
      <c r="L553" s="236"/>
    </row>
    <row r="554" spans="1:12" ht="15.75">
      <c r="A554" s="237" t="s">
        <v>547</v>
      </c>
      <c r="B554" s="236"/>
      <c r="C554" s="236"/>
      <c r="D554" s="236"/>
      <c r="E554" s="236"/>
      <c r="F554" s="236"/>
      <c r="G554" s="236"/>
      <c r="H554" s="236"/>
      <c r="I554" s="236"/>
      <c r="J554" s="236"/>
      <c r="K554" s="236"/>
      <c r="L554" s="236"/>
    </row>
    <row r="555" spans="1:12" ht="15.75">
      <c r="A555" s="237" t="s">
        <v>647</v>
      </c>
      <c r="B555" s="236"/>
      <c r="C555" s="236"/>
      <c r="D555" s="236"/>
      <c r="E555" s="236"/>
      <c r="F555" s="236"/>
      <c r="G555" s="236"/>
      <c r="H555" s="236"/>
      <c r="I555" s="236"/>
      <c r="J555" s="236"/>
      <c r="K555" s="236"/>
      <c r="L555" s="236"/>
    </row>
    <row r="556" spans="1:12" ht="15.75">
      <c r="A556" s="237" t="s">
        <v>548</v>
      </c>
      <c r="B556" s="236"/>
      <c r="C556" s="236"/>
      <c r="D556" s="236"/>
      <c r="E556" s="236"/>
      <c r="F556" s="236"/>
      <c r="G556" s="236"/>
      <c r="H556" s="236"/>
      <c r="I556" s="236"/>
      <c r="J556" s="236"/>
      <c r="K556" s="236"/>
      <c r="L556" s="236"/>
    </row>
    <row r="557" spans="1:12" ht="15.75">
      <c r="A557" s="237" t="s">
        <v>549</v>
      </c>
      <c r="B557" s="236"/>
      <c r="C557" s="236"/>
      <c r="D557" s="236"/>
      <c r="E557" s="236"/>
      <c r="F557" s="236"/>
      <c r="G557" s="236"/>
      <c r="H557" s="236"/>
      <c r="I557" s="236"/>
      <c r="J557" s="236"/>
      <c r="K557" s="236"/>
      <c r="L557" s="236"/>
    </row>
    <row r="558" spans="1:12" ht="15.75">
      <c r="A558" s="237" t="s">
        <v>550</v>
      </c>
      <c r="B558" s="236"/>
      <c r="C558" s="236"/>
      <c r="D558" s="236"/>
      <c r="E558" s="236"/>
      <c r="F558" s="236"/>
      <c r="G558" s="236"/>
      <c r="H558" s="236"/>
      <c r="I558" s="236"/>
      <c r="J558" s="236"/>
      <c r="K558" s="236"/>
      <c r="L558" s="236"/>
    </row>
    <row r="559" spans="1:12" ht="15.75">
      <c r="A559" s="237" t="s">
        <v>551</v>
      </c>
      <c r="B559" s="236"/>
      <c r="C559" s="236"/>
      <c r="D559" s="236"/>
      <c r="E559" s="236"/>
      <c r="F559" s="236"/>
      <c r="G559" s="236"/>
      <c r="H559" s="236"/>
      <c r="I559" s="236"/>
      <c r="J559" s="236"/>
      <c r="K559" s="236"/>
      <c r="L559" s="236"/>
    </row>
    <row r="560" spans="1:12" ht="15.75">
      <c r="A560" s="237" t="s">
        <v>561</v>
      </c>
      <c r="B560" s="236"/>
      <c r="C560" s="236"/>
      <c r="D560" s="236"/>
      <c r="E560" s="236"/>
      <c r="F560" s="236"/>
      <c r="G560" s="236"/>
      <c r="H560" s="236"/>
      <c r="I560" s="236"/>
      <c r="J560" s="236"/>
      <c r="K560" s="236"/>
      <c r="L560" s="236"/>
    </row>
    <row r="561" spans="1:12" ht="15.75">
      <c r="A561" s="237" t="s">
        <v>546</v>
      </c>
      <c r="B561" s="236"/>
      <c r="C561" s="236"/>
      <c r="D561" s="236"/>
      <c r="E561" s="236"/>
      <c r="F561" s="236"/>
      <c r="G561" s="236"/>
      <c r="H561" s="236"/>
      <c r="I561" s="236"/>
      <c r="J561" s="236"/>
      <c r="K561" s="236"/>
      <c r="L561" s="236"/>
    </row>
    <row r="562" spans="1:12" ht="15.75">
      <c r="A562" s="237" t="s">
        <v>562</v>
      </c>
      <c r="B562" s="236"/>
      <c r="C562" s="236"/>
      <c r="D562" s="236"/>
      <c r="E562" s="236"/>
      <c r="F562" s="236"/>
      <c r="G562" s="236"/>
      <c r="H562" s="236"/>
      <c r="I562" s="236"/>
      <c r="J562" s="236"/>
      <c r="K562" s="236"/>
      <c r="L562" s="236"/>
    </row>
    <row r="563" spans="1:12" ht="15.75">
      <c r="A563" s="237" t="s">
        <v>647</v>
      </c>
      <c r="B563" s="236"/>
      <c r="C563" s="236"/>
      <c r="D563" s="236"/>
      <c r="E563" s="236"/>
      <c r="F563" s="236"/>
      <c r="G563" s="236"/>
      <c r="H563" s="236"/>
      <c r="I563" s="236"/>
      <c r="J563" s="236"/>
      <c r="K563" s="236"/>
      <c r="L563" s="236"/>
    </row>
    <row r="564" spans="1:12" ht="15.75">
      <c r="A564" s="237" t="s">
        <v>563</v>
      </c>
      <c r="B564" s="236"/>
      <c r="C564" s="236"/>
      <c r="D564" s="236"/>
      <c r="E564" s="236"/>
      <c r="F564" s="236"/>
      <c r="G564" s="236"/>
      <c r="H564" s="236"/>
      <c r="I564" s="236"/>
      <c r="J564" s="236"/>
      <c r="K564" s="236"/>
      <c r="L564" s="236"/>
    </row>
    <row r="565" spans="1:12" ht="15.75">
      <c r="A565" s="237" t="s">
        <v>564</v>
      </c>
      <c r="B565" s="236"/>
      <c r="C565" s="236"/>
      <c r="D565" s="236"/>
      <c r="E565" s="236"/>
      <c r="F565" s="236"/>
      <c r="G565" s="236"/>
      <c r="H565" s="236"/>
      <c r="I565" s="236"/>
      <c r="J565" s="236"/>
      <c r="K565" s="236"/>
      <c r="L565" s="236"/>
    </row>
    <row r="566" spans="1:12" ht="15.75">
      <c r="A566" s="237" t="s">
        <v>565</v>
      </c>
      <c r="B566" s="236"/>
      <c r="C566" s="236"/>
      <c r="D566" s="236"/>
      <c r="E566" s="236"/>
      <c r="F566" s="236"/>
      <c r="G566" s="236"/>
      <c r="H566" s="236"/>
      <c r="I566" s="236"/>
      <c r="J566" s="236"/>
      <c r="K566" s="236"/>
      <c r="L566" s="236"/>
    </row>
    <row r="567" spans="1:12" ht="15.75">
      <c r="A567" s="237" t="s">
        <v>566</v>
      </c>
      <c r="B567" s="236"/>
      <c r="C567" s="236"/>
      <c r="D567" s="236"/>
      <c r="E567" s="236"/>
      <c r="F567" s="236"/>
      <c r="G567" s="236"/>
      <c r="H567" s="236"/>
      <c r="I567" s="236"/>
      <c r="J567" s="236"/>
      <c r="K567" s="236"/>
      <c r="L567" s="236"/>
    </row>
    <row r="568" spans="1:12" ht="15.75">
      <c r="A568" s="237" t="s">
        <v>567</v>
      </c>
      <c r="B568" s="236"/>
      <c r="C568" s="236"/>
      <c r="D568" s="236"/>
      <c r="E568" s="236"/>
      <c r="F568" s="236"/>
      <c r="G568" s="236"/>
      <c r="H568" s="236"/>
      <c r="I568" s="236"/>
      <c r="J568" s="236"/>
      <c r="K568" s="236"/>
      <c r="L568" s="236"/>
    </row>
    <row r="569" spans="1:12" ht="15.75">
      <c r="A569" s="237" t="s">
        <v>422</v>
      </c>
      <c r="B569" s="236"/>
      <c r="C569" s="236"/>
      <c r="D569" s="236"/>
      <c r="E569" s="236"/>
      <c r="F569" s="236"/>
      <c r="G569" s="236"/>
      <c r="H569" s="236"/>
      <c r="I569" s="236"/>
      <c r="J569" s="236"/>
      <c r="K569" s="236"/>
      <c r="L569" s="236"/>
    </row>
    <row r="570" spans="1:12" ht="15.75">
      <c r="A570" s="237" t="s">
        <v>647</v>
      </c>
      <c r="B570" s="236"/>
      <c r="C570" s="236"/>
      <c r="D570" s="236"/>
      <c r="E570" s="236"/>
      <c r="F570" s="236"/>
      <c r="G570" s="236"/>
      <c r="H570" s="236"/>
      <c r="I570" s="236"/>
      <c r="J570" s="236"/>
      <c r="K570" s="236"/>
      <c r="L570" s="236"/>
    </row>
    <row r="571" spans="1:12" ht="15.75">
      <c r="A571" s="237" t="s">
        <v>423</v>
      </c>
      <c r="B571" s="236"/>
      <c r="C571" s="236"/>
      <c r="D571" s="236"/>
      <c r="E571" s="236"/>
      <c r="F571" s="236"/>
      <c r="G571" s="236"/>
      <c r="H571" s="236"/>
      <c r="I571" s="236"/>
      <c r="J571" s="236"/>
      <c r="K571" s="236"/>
      <c r="L571" s="236"/>
    </row>
    <row r="572" spans="1:12" ht="15.75">
      <c r="A572" s="237" t="s">
        <v>424</v>
      </c>
      <c r="B572" s="236"/>
      <c r="C572" s="236"/>
      <c r="D572" s="236"/>
      <c r="E572" s="236"/>
      <c r="F572" s="236"/>
      <c r="G572" s="236"/>
      <c r="H572" s="236"/>
      <c r="I572" s="236"/>
      <c r="J572" s="236"/>
      <c r="K572" s="236"/>
      <c r="L572" s="236"/>
    </row>
    <row r="573" spans="1:12" ht="15.75">
      <c r="A573" s="237" t="s">
        <v>425</v>
      </c>
      <c r="B573" s="236"/>
      <c r="C573" s="236"/>
      <c r="D573" s="236"/>
      <c r="E573" s="236"/>
      <c r="F573" s="236"/>
      <c r="G573" s="236"/>
      <c r="H573" s="236"/>
      <c r="I573" s="236"/>
      <c r="J573" s="236"/>
      <c r="K573" s="236"/>
      <c r="L573" s="236"/>
    </row>
    <row r="574" spans="1:12" ht="15.75">
      <c r="A574" s="237" t="s">
        <v>832</v>
      </c>
      <c r="B574" s="236"/>
      <c r="C574" s="236"/>
      <c r="D574" s="236"/>
      <c r="E574" s="236"/>
      <c r="F574" s="236"/>
      <c r="G574" s="236"/>
      <c r="H574" s="236"/>
      <c r="I574" s="236"/>
      <c r="J574" s="236"/>
      <c r="K574" s="236"/>
      <c r="L574" s="236"/>
    </row>
    <row r="575" spans="1:12" ht="15.75">
      <c r="A575" s="237" t="s">
        <v>647</v>
      </c>
      <c r="B575" s="236"/>
      <c r="C575" s="236"/>
      <c r="D575" s="236"/>
      <c r="E575" s="236"/>
      <c r="F575" s="236"/>
      <c r="G575" s="236"/>
      <c r="H575" s="236"/>
      <c r="I575" s="236"/>
      <c r="J575" s="236"/>
      <c r="K575" s="236"/>
      <c r="L575" s="236"/>
    </row>
    <row r="576" spans="1:12" ht="15.75">
      <c r="A576" s="237" t="s">
        <v>833</v>
      </c>
      <c r="B576" s="236"/>
      <c r="C576" s="236"/>
      <c r="D576" s="236"/>
      <c r="E576" s="236"/>
      <c r="F576" s="236"/>
      <c r="G576" s="236"/>
      <c r="H576" s="236"/>
      <c r="I576" s="236"/>
      <c r="J576" s="236"/>
      <c r="K576" s="236"/>
      <c r="L576" s="236"/>
    </row>
    <row r="577" spans="1:12" ht="15.75">
      <c r="A577" s="237" t="s">
        <v>834</v>
      </c>
      <c r="B577" s="236"/>
      <c r="C577" s="236"/>
      <c r="D577" s="236"/>
      <c r="E577" s="236"/>
      <c r="F577" s="236"/>
      <c r="G577" s="236"/>
      <c r="H577" s="236"/>
      <c r="I577" s="236"/>
      <c r="J577" s="236"/>
      <c r="K577" s="236"/>
      <c r="L577" s="236"/>
    </row>
    <row r="578" spans="1:12" ht="15.75">
      <c r="A578" s="237" t="s">
        <v>835</v>
      </c>
      <c r="B578" s="236"/>
      <c r="C578" s="236"/>
      <c r="D578" s="236"/>
      <c r="E578" s="236"/>
      <c r="F578" s="236"/>
      <c r="G578" s="236"/>
      <c r="H578" s="236"/>
      <c r="I578" s="236"/>
      <c r="J578" s="236"/>
      <c r="K578" s="236"/>
      <c r="L578" s="236"/>
    </row>
    <row r="579" spans="1:12" ht="15.75">
      <c r="A579" s="237" t="s">
        <v>832</v>
      </c>
      <c r="B579" s="236"/>
      <c r="C579" s="236"/>
      <c r="D579" s="236"/>
      <c r="E579" s="236"/>
      <c r="F579" s="236"/>
      <c r="G579" s="236"/>
      <c r="H579" s="236"/>
      <c r="I579" s="236"/>
      <c r="J579" s="236"/>
      <c r="K579" s="236"/>
      <c r="L579" s="236"/>
    </row>
    <row r="580" spans="1:12" ht="15.75">
      <c r="A580" s="237" t="s">
        <v>836</v>
      </c>
      <c r="B580" s="236"/>
      <c r="C580" s="236"/>
      <c r="D580" s="236"/>
      <c r="E580" s="236"/>
      <c r="F580" s="236"/>
      <c r="G580" s="236"/>
      <c r="H580" s="236"/>
      <c r="I580" s="236"/>
      <c r="J580" s="236"/>
      <c r="K580" s="236"/>
      <c r="L580" s="236"/>
    </row>
    <row r="581" spans="1:12" ht="15.75">
      <c r="A581" s="237" t="s">
        <v>647</v>
      </c>
      <c r="B581" s="236"/>
      <c r="C581" s="236"/>
      <c r="D581" s="236"/>
      <c r="E581" s="236"/>
      <c r="F581" s="236"/>
      <c r="G581" s="236"/>
      <c r="H581" s="236"/>
      <c r="I581" s="236"/>
      <c r="J581" s="236"/>
      <c r="K581" s="236"/>
      <c r="L581" s="236"/>
    </row>
    <row r="582" spans="1:12" ht="15.75">
      <c r="A582" s="237" t="s">
        <v>837</v>
      </c>
      <c r="B582" s="236"/>
      <c r="C582" s="236"/>
      <c r="D582" s="236"/>
      <c r="E582" s="236"/>
      <c r="F582" s="236"/>
      <c r="G582" s="236"/>
      <c r="H582" s="236"/>
      <c r="I582" s="236"/>
      <c r="J582" s="236"/>
      <c r="K582" s="236"/>
      <c r="L582" s="236"/>
    </row>
    <row r="583" spans="1:12" ht="15.75">
      <c r="A583" s="237" t="s">
        <v>838</v>
      </c>
      <c r="B583" s="236"/>
      <c r="C583" s="236"/>
      <c r="D583" s="236"/>
      <c r="E583" s="236"/>
      <c r="F583" s="236"/>
      <c r="G583" s="236"/>
      <c r="H583" s="236"/>
      <c r="I583" s="236"/>
      <c r="J583" s="236"/>
      <c r="K583" s="236"/>
      <c r="L583" s="236"/>
    </row>
    <row r="584" spans="1:12" ht="15.75">
      <c r="A584" s="237" t="s">
        <v>839</v>
      </c>
      <c r="B584" s="236"/>
      <c r="C584" s="236"/>
      <c r="D584" s="236"/>
      <c r="E584" s="236"/>
      <c r="F584" s="236"/>
      <c r="G584" s="236"/>
      <c r="H584" s="236"/>
      <c r="I584" s="236"/>
      <c r="J584" s="236"/>
      <c r="K584" s="236"/>
      <c r="L584" s="236"/>
    </row>
    <row r="585" spans="1:12" ht="15.75">
      <c r="A585" s="237" t="s">
        <v>836</v>
      </c>
      <c r="B585" s="236"/>
      <c r="C585" s="236"/>
      <c r="D585" s="236"/>
      <c r="E585" s="236"/>
      <c r="F585" s="236"/>
      <c r="G585" s="236"/>
      <c r="H585" s="236"/>
      <c r="I585" s="236"/>
      <c r="J585" s="236"/>
      <c r="K585" s="236"/>
      <c r="L585" s="236"/>
    </row>
    <row r="586" spans="1:12" ht="15.75">
      <c r="A586" s="237" t="s">
        <v>647</v>
      </c>
      <c r="B586" s="236"/>
      <c r="C586" s="236"/>
      <c r="D586" s="236"/>
      <c r="E586" s="236"/>
      <c r="F586" s="236"/>
      <c r="G586" s="236"/>
      <c r="H586" s="236"/>
      <c r="I586" s="236"/>
      <c r="J586" s="236"/>
      <c r="K586" s="236"/>
      <c r="L586" s="236"/>
    </row>
    <row r="587" spans="1:12" ht="15.75">
      <c r="A587" s="237" t="s">
        <v>840</v>
      </c>
      <c r="B587" s="236"/>
      <c r="C587" s="236"/>
      <c r="D587" s="236"/>
      <c r="E587" s="236"/>
      <c r="F587" s="236"/>
      <c r="G587" s="236"/>
      <c r="H587" s="236"/>
      <c r="I587" s="236"/>
      <c r="J587" s="236"/>
      <c r="K587" s="236"/>
      <c r="L587" s="236"/>
    </row>
    <row r="588" spans="1:12" ht="15.75">
      <c r="A588" s="237" t="s">
        <v>841</v>
      </c>
      <c r="B588" s="236"/>
      <c r="C588" s="236"/>
      <c r="D588" s="236"/>
      <c r="E588" s="236"/>
      <c r="F588" s="236"/>
      <c r="G588" s="236"/>
      <c r="H588" s="236"/>
      <c r="I588" s="236"/>
      <c r="J588" s="236"/>
      <c r="K588" s="236"/>
      <c r="L588" s="236"/>
    </row>
    <row r="589" spans="1:12" ht="15.75">
      <c r="A589" s="237" t="s">
        <v>839</v>
      </c>
      <c r="B589" s="236"/>
      <c r="C589" s="236"/>
      <c r="D589" s="236"/>
      <c r="E589" s="236"/>
      <c r="F589" s="236"/>
      <c r="G589" s="236"/>
      <c r="H589" s="236"/>
      <c r="I589" s="236"/>
      <c r="J589" s="236"/>
      <c r="K589" s="236"/>
      <c r="L589" s="236"/>
    </row>
    <row r="590" spans="1:12" ht="15.75">
      <c r="A590" s="237" t="s">
        <v>836</v>
      </c>
      <c r="B590" s="236"/>
      <c r="C590" s="236"/>
      <c r="D590" s="236"/>
      <c r="E590" s="236"/>
      <c r="F590" s="236"/>
      <c r="G590" s="236"/>
      <c r="H590" s="236"/>
      <c r="I590" s="236"/>
      <c r="J590" s="236"/>
      <c r="K590" s="236"/>
      <c r="L590" s="236"/>
    </row>
    <row r="591" spans="1:12" ht="15.75">
      <c r="A591" s="237" t="s">
        <v>647</v>
      </c>
      <c r="B591" s="236"/>
      <c r="C591" s="236"/>
      <c r="D591" s="236"/>
      <c r="E591" s="236"/>
      <c r="F591" s="236"/>
      <c r="G591" s="236"/>
      <c r="H591" s="236"/>
      <c r="I591" s="236"/>
      <c r="J591" s="236"/>
      <c r="K591" s="236"/>
      <c r="L591" s="236"/>
    </row>
    <row r="592" spans="1:12" ht="15.75">
      <c r="A592" s="237" t="s">
        <v>842</v>
      </c>
      <c r="B592" s="236"/>
      <c r="C592" s="236"/>
      <c r="D592" s="236"/>
      <c r="E592" s="236"/>
      <c r="F592" s="236"/>
      <c r="G592" s="236"/>
      <c r="H592" s="236"/>
      <c r="I592" s="236"/>
      <c r="J592" s="236"/>
      <c r="K592" s="236"/>
      <c r="L592" s="236"/>
    </row>
    <row r="593" spans="1:12" ht="15.75">
      <c r="A593" s="237" t="s">
        <v>843</v>
      </c>
      <c r="B593" s="236"/>
      <c r="C593" s="236"/>
      <c r="D593" s="236"/>
      <c r="E593" s="236"/>
      <c r="F593" s="236"/>
      <c r="G593" s="236"/>
      <c r="H593" s="236"/>
      <c r="I593" s="236"/>
      <c r="J593" s="236"/>
      <c r="K593" s="236"/>
      <c r="L593" s="236"/>
    </row>
    <row r="594" spans="1:12" ht="15.75">
      <c r="A594" s="237" t="s">
        <v>844</v>
      </c>
      <c r="B594" s="236"/>
      <c r="C594" s="236"/>
      <c r="D594" s="236"/>
      <c r="E594" s="236"/>
      <c r="F594" s="236"/>
      <c r="G594" s="236"/>
      <c r="H594" s="236"/>
      <c r="I594" s="236"/>
      <c r="J594" s="236"/>
      <c r="K594" s="236"/>
      <c r="L594" s="236"/>
    </row>
    <row r="595" spans="1:12" ht="15.75">
      <c r="A595" s="237" t="s">
        <v>845</v>
      </c>
      <c r="B595" s="236"/>
      <c r="C595" s="236"/>
      <c r="D595" s="236"/>
      <c r="E595" s="236"/>
      <c r="F595" s="236"/>
      <c r="G595" s="236"/>
      <c r="H595" s="236"/>
      <c r="I595" s="236"/>
      <c r="J595" s="236"/>
      <c r="K595" s="236"/>
      <c r="L595" s="236"/>
    </row>
    <row r="596" spans="1:12" ht="15.75">
      <c r="A596" s="237" t="s">
        <v>846</v>
      </c>
      <c r="B596" s="236"/>
      <c r="C596" s="236"/>
      <c r="D596" s="236"/>
      <c r="E596" s="236"/>
      <c r="F596" s="236"/>
      <c r="G596" s="236"/>
      <c r="H596" s="236"/>
      <c r="I596" s="236"/>
      <c r="J596" s="236"/>
      <c r="K596" s="236"/>
      <c r="L596" s="236"/>
    </row>
    <row r="597" spans="1:12" ht="15.75">
      <c r="A597" s="237" t="s">
        <v>847</v>
      </c>
      <c r="B597" s="236"/>
      <c r="C597" s="236"/>
      <c r="D597" s="236"/>
      <c r="E597" s="236"/>
      <c r="F597" s="236"/>
      <c r="G597" s="236"/>
      <c r="H597" s="236"/>
      <c r="I597" s="236"/>
      <c r="J597" s="236"/>
      <c r="K597" s="236"/>
      <c r="L597" s="236"/>
    </row>
    <row r="598" spans="1:12" ht="15.75">
      <c r="A598" s="237" t="s">
        <v>848</v>
      </c>
      <c r="B598" s="236"/>
      <c r="C598" s="236"/>
      <c r="D598" s="236"/>
      <c r="E598" s="236"/>
      <c r="F598" s="236"/>
      <c r="G598" s="236"/>
      <c r="H598" s="236"/>
      <c r="I598" s="236"/>
      <c r="J598" s="236"/>
      <c r="K598" s="236"/>
      <c r="L598" s="236"/>
    </row>
    <row r="599" spans="1:12" ht="15.75">
      <c r="A599" s="237" t="s">
        <v>836</v>
      </c>
      <c r="B599" s="236"/>
      <c r="C599" s="236"/>
      <c r="D599" s="236"/>
      <c r="E599" s="236"/>
      <c r="F599" s="236"/>
      <c r="G599" s="236"/>
      <c r="H599" s="236"/>
      <c r="I599" s="236"/>
      <c r="J599" s="236"/>
      <c r="K599" s="236"/>
      <c r="L599" s="236"/>
    </row>
    <row r="600" spans="1:12" ht="15.75">
      <c r="A600" s="237" t="s">
        <v>849</v>
      </c>
      <c r="B600" s="236"/>
      <c r="C600" s="236"/>
      <c r="D600" s="236"/>
      <c r="E600" s="236"/>
      <c r="F600" s="236"/>
      <c r="G600" s="236"/>
      <c r="H600" s="236"/>
      <c r="I600" s="236"/>
      <c r="J600" s="236"/>
      <c r="K600" s="236"/>
      <c r="L600" s="236"/>
    </row>
    <row r="601" spans="1:12" ht="15">
      <c r="A601" s="232" t="s">
        <v>853</v>
      </c>
      <c r="B601" s="236"/>
      <c r="C601" s="236"/>
      <c r="D601" s="236"/>
      <c r="E601" s="236"/>
      <c r="F601" s="236"/>
      <c r="G601" s="236"/>
      <c r="H601" s="236"/>
      <c r="I601" s="236"/>
      <c r="J601" s="236"/>
      <c r="K601" s="236"/>
      <c r="L601" s="236"/>
    </row>
    <row r="602" spans="1:12" ht="15">
      <c r="A602" s="236"/>
      <c r="B602" s="236"/>
      <c r="C602" s="236"/>
      <c r="D602" s="236"/>
      <c r="E602" s="236"/>
      <c r="F602" s="236"/>
      <c r="G602" s="236"/>
      <c r="H602" s="236"/>
      <c r="I602" s="236"/>
      <c r="J602" s="236"/>
      <c r="K602" s="236"/>
      <c r="L602" s="236"/>
    </row>
    <row r="603" spans="2:12" ht="15">
      <c r="B603" s="236"/>
      <c r="C603" s="236"/>
      <c r="D603" s="236"/>
      <c r="E603" s="236"/>
      <c r="F603" s="236"/>
      <c r="G603" s="236"/>
      <c r="H603" s="236"/>
      <c r="I603" s="236"/>
      <c r="J603" s="236"/>
      <c r="K603" s="236"/>
      <c r="L603" s="236"/>
    </row>
    <row r="648" ht="12.75">
      <c r="A648" s="233" t="s">
        <v>853</v>
      </c>
    </row>
    <row r="649" ht="15.75">
      <c r="A649" s="238" t="s">
        <v>157</v>
      </c>
    </row>
    <row r="650" ht="15.75">
      <c r="A650" s="238" t="s">
        <v>158</v>
      </c>
    </row>
    <row r="651" ht="15.75">
      <c r="A651" s="238"/>
    </row>
    <row r="652" ht="15.75">
      <c r="A652" s="238" t="s">
        <v>138</v>
      </c>
    </row>
    <row r="653" ht="15.75">
      <c r="A653" s="238" t="s">
        <v>139</v>
      </c>
    </row>
    <row r="654" ht="15.75">
      <c r="A654" s="238"/>
    </row>
    <row r="655" ht="15.75">
      <c r="A655" s="238" t="s">
        <v>140</v>
      </c>
    </row>
    <row r="656" ht="15.75">
      <c r="A656" s="238" t="s">
        <v>875</v>
      </c>
    </row>
    <row r="657" ht="15.75">
      <c r="A657" s="238" t="s">
        <v>665</v>
      </c>
    </row>
    <row r="658" ht="15.75">
      <c r="A658" s="238" t="s">
        <v>666</v>
      </c>
    </row>
    <row r="659" ht="15.75">
      <c r="A659" s="239"/>
    </row>
    <row r="660" ht="47.25">
      <c r="A660" s="240" t="s">
        <v>667</v>
      </c>
    </row>
    <row r="661" ht="15.75">
      <c r="A661" s="240" t="s">
        <v>668</v>
      </c>
    </row>
    <row r="662" ht="47.25">
      <c r="A662" s="240" t="s">
        <v>669</v>
      </c>
    </row>
    <row r="663" ht="31.5">
      <c r="A663" s="240" t="s">
        <v>670</v>
      </c>
    </row>
    <row r="664" ht="31.5">
      <c r="A664" s="240" t="s">
        <v>635</v>
      </c>
    </row>
    <row r="665" ht="31.5">
      <c r="A665" s="240" t="s">
        <v>876</v>
      </c>
    </row>
    <row r="666" ht="47.25">
      <c r="A666" s="240" t="s">
        <v>877</v>
      </c>
    </row>
    <row r="667" ht="78.75">
      <c r="A667" s="240" t="s">
        <v>671</v>
      </c>
    </row>
    <row r="668" ht="47.25">
      <c r="A668" s="240" t="s">
        <v>438</v>
      </c>
    </row>
    <row r="669" ht="110.25">
      <c r="A669" s="240" t="s">
        <v>439</v>
      </c>
    </row>
    <row r="670" ht="15.75">
      <c r="A670" s="240" t="s">
        <v>440</v>
      </c>
    </row>
    <row r="671" ht="15.75">
      <c r="A671" s="239"/>
    </row>
    <row r="672" ht="15.75">
      <c r="A672" s="241"/>
    </row>
    <row r="673" ht="15.75">
      <c r="A673" s="242" t="s">
        <v>441</v>
      </c>
    </row>
    <row r="674" ht="15.75">
      <c r="A674" s="239"/>
    </row>
    <row r="675" ht="15.75">
      <c r="A675" s="242" t="s">
        <v>442</v>
      </c>
    </row>
    <row r="676" ht="15.75">
      <c r="A676" s="242" t="s">
        <v>443</v>
      </c>
    </row>
    <row r="677" ht="15.75">
      <c r="A677" s="242" t="s">
        <v>444</v>
      </c>
    </row>
    <row r="678" ht="15.75">
      <c r="A678" s="242" t="s">
        <v>445</v>
      </c>
    </row>
    <row r="679" ht="15.75">
      <c r="A679" s="242" t="s">
        <v>446</v>
      </c>
    </row>
    <row r="680" ht="15.75">
      <c r="A680" s="239"/>
    </row>
    <row r="681" ht="15.75">
      <c r="A681" s="238" t="s">
        <v>447</v>
      </c>
    </row>
    <row r="682" ht="15.75">
      <c r="A682" s="238" t="s">
        <v>448</v>
      </c>
    </row>
    <row r="683" ht="15.75">
      <c r="A683" s="238" t="s">
        <v>462</v>
      </c>
    </row>
    <row r="684" ht="15.75">
      <c r="A684" s="238" t="s">
        <v>665</v>
      </c>
    </row>
    <row r="685" ht="15.75">
      <c r="A685" s="238" t="s">
        <v>666</v>
      </c>
    </row>
    <row r="686" ht="15.75">
      <c r="A686" s="239"/>
    </row>
    <row r="687" ht="94.5">
      <c r="A687" s="240" t="s">
        <v>170</v>
      </c>
    </row>
    <row r="688" ht="31.5">
      <c r="A688" s="240" t="s">
        <v>171</v>
      </c>
    </row>
    <row r="689" ht="15.75">
      <c r="A689" s="240" t="s">
        <v>172</v>
      </c>
    </row>
    <row r="690" ht="31.5">
      <c r="A690" s="240" t="s">
        <v>457</v>
      </c>
    </row>
    <row r="691" ht="78.75">
      <c r="A691" s="240" t="s">
        <v>458</v>
      </c>
    </row>
    <row r="692" ht="78.75">
      <c r="A692" s="240" t="s">
        <v>459</v>
      </c>
    </row>
    <row r="693" ht="31.5">
      <c r="A693" s="240" t="s">
        <v>460</v>
      </c>
    </row>
    <row r="694" ht="31.5">
      <c r="A694" s="240" t="s">
        <v>461</v>
      </c>
    </row>
    <row r="695" ht="31.5">
      <c r="A695" s="240" t="s">
        <v>463</v>
      </c>
    </row>
    <row r="696" ht="15.75">
      <c r="A696" s="240" t="s">
        <v>464</v>
      </c>
    </row>
    <row r="697" ht="63">
      <c r="A697" s="240" t="s">
        <v>465</v>
      </c>
    </row>
    <row r="698" ht="31.5">
      <c r="A698" s="240" t="s">
        <v>216</v>
      </c>
    </row>
    <row r="699" ht="31.5">
      <c r="A699" s="240" t="s">
        <v>217</v>
      </c>
    </row>
    <row r="700" ht="31.5">
      <c r="A700" s="240" t="s">
        <v>218</v>
      </c>
    </row>
    <row r="701" ht="63">
      <c r="A701" s="240" t="s">
        <v>491</v>
      </c>
    </row>
    <row r="702" ht="47.25">
      <c r="A702" s="240" t="s">
        <v>318</v>
      </c>
    </row>
    <row r="703" ht="47.25">
      <c r="A703" s="240" t="s">
        <v>319</v>
      </c>
    </row>
    <row r="704" ht="47.25">
      <c r="A704" s="240" t="s">
        <v>320</v>
      </c>
    </row>
    <row r="705" ht="78.75">
      <c r="A705" s="240" t="s">
        <v>482</v>
      </c>
    </row>
    <row r="706" ht="15.75">
      <c r="A706" s="240" t="s">
        <v>483</v>
      </c>
    </row>
    <row r="707" ht="15.75">
      <c r="A707" s="240" t="s">
        <v>484</v>
      </c>
    </row>
    <row r="708" ht="31.5">
      <c r="A708" s="240" t="s">
        <v>485</v>
      </c>
    </row>
    <row r="709" ht="78.75">
      <c r="A709" s="240" t="s">
        <v>768</v>
      </c>
    </row>
    <row r="710" ht="47.25">
      <c r="A710" s="240" t="s">
        <v>318</v>
      </c>
    </row>
    <row r="711" ht="47.25">
      <c r="A711" s="240" t="s">
        <v>319</v>
      </c>
    </row>
    <row r="712" ht="47.25">
      <c r="A712" s="240" t="s">
        <v>509</v>
      </c>
    </row>
    <row r="713" ht="15.75">
      <c r="A713" s="240" t="s">
        <v>378</v>
      </c>
    </row>
    <row r="714" ht="47.25">
      <c r="A714" s="240" t="s">
        <v>47</v>
      </c>
    </row>
    <row r="715" ht="63">
      <c r="A715" s="240" t="s">
        <v>9</v>
      </c>
    </row>
    <row r="716" ht="63">
      <c r="A716" s="240" t="s">
        <v>778</v>
      </c>
    </row>
    <row r="717" ht="78.75">
      <c r="A717" s="240" t="s">
        <v>309</v>
      </c>
    </row>
    <row r="718" ht="31.5">
      <c r="A718" s="240" t="s">
        <v>310</v>
      </c>
    </row>
    <row r="719" ht="31.5">
      <c r="A719" s="240" t="s">
        <v>23</v>
      </c>
    </row>
    <row r="720" ht="78.75">
      <c r="A720" s="240" t="s">
        <v>24</v>
      </c>
    </row>
    <row r="721" ht="31.5">
      <c r="A721" s="240" t="s">
        <v>25</v>
      </c>
    </row>
    <row r="722" ht="15.75">
      <c r="A722" s="239"/>
    </row>
    <row r="723" ht="15.75">
      <c r="A723" s="239"/>
    </row>
    <row r="724" ht="15.75">
      <c r="A724" s="242" t="s">
        <v>26</v>
      </c>
    </row>
    <row r="725" ht="15.75">
      <c r="A725" s="239"/>
    </row>
    <row r="726" ht="15.75">
      <c r="A726" s="242" t="s">
        <v>442</v>
      </c>
    </row>
    <row r="727" ht="15.75">
      <c r="A727" s="242" t="s">
        <v>443</v>
      </c>
    </row>
    <row r="728" ht="15.75">
      <c r="A728" s="242" t="s">
        <v>444</v>
      </c>
    </row>
    <row r="729" ht="15.75">
      <c r="A729" s="242" t="s">
        <v>445</v>
      </c>
    </row>
    <row r="730" ht="15.75">
      <c r="A730" s="242" t="s">
        <v>446</v>
      </c>
    </row>
    <row r="731" ht="15.75">
      <c r="A731" s="239"/>
    </row>
    <row r="732" ht="15.75">
      <c r="A732" s="238" t="s">
        <v>447</v>
      </c>
    </row>
    <row r="733" ht="15.75">
      <c r="A733" s="238" t="s">
        <v>558</v>
      </c>
    </row>
    <row r="734" ht="15.75">
      <c r="A734" s="238" t="s">
        <v>559</v>
      </c>
    </row>
    <row r="735" ht="15.75">
      <c r="A735" s="238" t="s">
        <v>560</v>
      </c>
    </row>
    <row r="736" ht="15.75">
      <c r="A736" s="239"/>
    </row>
    <row r="737" ht="63">
      <c r="A737" s="240" t="s">
        <v>812</v>
      </c>
    </row>
    <row r="738" ht="31.5">
      <c r="A738" s="240" t="s">
        <v>813</v>
      </c>
    </row>
    <row r="739" ht="31.5">
      <c r="A739" s="240" t="s">
        <v>814</v>
      </c>
    </row>
    <row r="740" ht="31.5">
      <c r="A740" s="240" t="s">
        <v>815</v>
      </c>
    </row>
    <row r="741" ht="47.25">
      <c r="A741" s="240" t="s">
        <v>816</v>
      </c>
    </row>
    <row r="742" ht="31.5">
      <c r="A742" s="240" t="s">
        <v>817</v>
      </c>
    </row>
    <row r="743" ht="31.5">
      <c r="A743" s="240" t="s">
        <v>480</v>
      </c>
    </row>
    <row r="744" ht="47.25">
      <c r="A744" s="240" t="s">
        <v>481</v>
      </c>
    </row>
    <row r="745" ht="15.75">
      <c r="A745" s="240" t="s">
        <v>740</v>
      </c>
    </row>
    <row r="746" ht="15.75">
      <c r="A746" s="240" t="s">
        <v>741</v>
      </c>
    </row>
    <row r="747" ht="31.5">
      <c r="A747" s="240" t="s">
        <v>742</v>
      </c>
    </row>
    <row r="748" ht="15.75">
      <c r="A748" s="240" t="s">
        <v>743</v>
      </c>
    </row>
    <row r="749" ht="15.75">
      <c r="A749" s="240" t="s">
        <v>744</v>
      </c>
    </row>
    <row r="750" ht="15.75">
      <c r="A750" s="240" t="s">
        <v>296</v>
      </c>
    </row>
    <row r="751" ht="15.75">
      <c r="A751" s="240" t="s">
        <v>297</v>
      </c>
    </row>
    <row r="752" ht="15.75">
      <c r="A752" s="240" t="s">
        <v>298</v>
      </c>
    </row>
    <row r="753" ht="15.75">
      <c r="A753" s="240" t="s">
        <v>493</v>
      </c>
    </row>
    <row r="754" ht="15.75">
      <c r="A754" s="240" t="s">
        <v>494</v>
      </c>
    </row>
    <row r="755" ht="15.75">
      <c r="A755" s="240" t="s">
        <v>495</v>
      </c>
    </row>
    <row r="756" ht="47.25">
      <c r="A756" s="240" t="s">
        <v>496</v>
      </c>
    </row>
    <row r="757" ht="31.5">
      <c r="A757" s="240" t="s">
        <v>497</v>
      </c>
    </row>
    <row r="758" ht="31.5">
      <c r="A758" s="240" t="s">
        <v>498</v>
      </c>
    </row>
    <row r="759" ht="15.75">
      <c r="A759" s="240" t="s">
        <v>11</v>
      </c>
    </row>
    <row r="760" ht="31.5">
      <c r="A760" s="240" t="s">
        <v>766</v>
      </c>
    </row>
    <row r="761" ht="15.75">
      <c r="A761" s="240" t="s">
        <v>767</v>
      </c>
    </row>
    <row r="762" ht="15.75">
      <c r="A762" s="240" t="s">
        <v>312</v>
      </c>
    </row>
    <row r="763" ht="15.75">
      <c r="A763" s="240" t="s">
        <v>313</v>
      </c>
    </row>
    <row r="764" ht="15.75">
      <c r="A764" s="240" t="s">
        <v>314</v>
      </c>
    </row>
    <row r="765" ht="15.75">
      <c r="A765" s="240" t="s">
        <v>315</v>
      </c>
    </row>
    <row r="766" ht="15.75">
      <c r="A766" s="240" t="s">
        <v>316</v>
      </c>
    </row>
    <row r="767" ht="15.75">
      <c r="A767" s="240" t="s">
        <v>317</v>
      </c>
    </row>
    <row r="768" ht="31.5">
      <c r="A768" s="240" t="s">
        <v>306</v>
      </c>
    </row>
    <row r="769" ht="15.75">
      <c r="A769" s="240" t="s">
        <v>307</v>
      </c>
    </row>
    <row r="770" ht="15.75">
      <c r="A770" s="240" t="s">
        <v>308</v>
      </c>
    </row>
    <row r="771" ht="15.75">
      <c r="A771" s="240" t="s">
        <v>311</v>
      </c>
    </row>
    <row r="772" ht="47.25">
      <c r="A772" s="240" t="s">
        <v>525</v>
      </c>
    </row>
    <row r="773" ht="15.75">
      <c r="A773" s="240" t="s">
        <v>526</v>
      </c>
    </row>
    <row r="774" ht="15.75">
      <c r="A774" s="240" t="s">
        <v>527</v>
      </c>
    </row>
    <row r="775" ht="15.75">
      <c r="A775" s="240" t="s">
        <v>528</v>
      </c>
    </row>
    <row r="776" ht="63">
      <c r="A776" s="240" t="s">
        <v>529</v>
      </c>
    </row>
    <row r="777" ht="78.75">
      <c r="A777" s="240" t="s">
        <v>790</v>
      </c>
    </row>
    <row r="778" ht="15.75">
      <c r="A778" s="240" t="s">
        <v>789</v>
      </c>
    </row>
    <row r="779" ht="15.75">
      <c r="A779" s="240" t="s">
        <v>780</v>
      </c>
    </row>
    <row r="780" ht="15.75">
      <c r="A780" s="240" t="s">
        <v>781</v>
      </c>
    </row>
    <row r="781" ht="15.75">
      <c r="A781" s="240" t="s">
        <v>793</v>
      </c>
    </row>
    <row r="782" ht="15.75">
      <c r="A782" s="240" t="s">
        <v>794</v>
      </c>
    </row>
    <row r="783" ht="15.75">
      <c r="A783" s="240" t="s">
        <v>795</v>
      </c>
    </row>
    <row r="784" ht="31.5">
      <c r="A784" s="240" t="s">
        <v>796</v>
      </c>
    </row>
    <row r="785" ht="31.5">
      <c r="A785" s="240" t="s">
        <v>797</v>
      </c>
    </row>
    <row r="786" ht="31.5">
      <c r="A786" s="240" t="s">
        <v>383</v>
      </c>
    </row>
    <row r="787" ht="15.75">
      <c r="A787" s="240" t="s">
        <v>384</v>
      </c>
    </row>
    <row r="788" ht="15.75">
      <c r="A788" s="240" t="s">
        <v>385</v>
      </c>
    </row>
    <row r="789" ht="15.75">
      <c r="A789" s="240" t="s">
        <v>386</v>
      </c>
    </row>
    <row r="790" ht="15.75">
      <c r="A790" s="240" t="s">
        <v>387</v>
      </c>
    </row>
    <row r="791" ht="15.75">
      <c r="A791" s="240" t="s">
        <v>388</v>
      </c>
    </row>
    <row r="792" ht="15.75">
      <c r="A792" s="240" t="s">
        <v>552</v>
      </c>
    </row>
    <row r="793" ht="15.75">
      <c r="A793" s="240" t="s">
        <v>553</v>
      </c>
    </row>
    <row r="794" ht="15.75">
      <c r="A794" s="240" t="s">
        <v>554</v>
      </c>
    </row>
    <row r="795" ht="15.75">
      <c r="A795" s="240" t="s">
        <v>555</v>
      </c>
    </row>
    <row r="796" ht="47.25">
      <c r="A796" s="240" t="s">
        <v>556</v>
      </c>
    </row>
    <row r="797" ht="63">
      <c r="A797" s="240" t="s">
        <v>557</v>
      </c>
    </row>
    <row r="798" ht="47.25">
      <c r="A798" s="240" t="s">
        <v>782</v>
      </c>
    </row>
    <row r="799" ht="47.25">
      <c r="A799" s="240" t="s">
        <v>783</v>
      </c>
    </row>
    <row r="800" ht="31.5">
      <c r="A800" s="240" t="s">
        <v>784</v>
      </c>
    </row>
    <row r="801" ht="63">
      <c r="A801" s="240" t="s">
        <v>379</v>
      </c>
    </row>
    <row r="802" ht="15.75">
      <c r="A802" s="240" t="s">
        <v>864</v>
      </c>
    </row>
    <row r="803" ht="15.75">
      <c r="A803" s="240" t="s">
        <v>865</v>
      </c>
    </row>
    <row r="804" ht="15.75">
      <c r="A804" s="240" t="s">
        <v>866</v>
      </c>
    </row>
    <row r="805" ht="15.75">
      <c r="A805" s="240" t="s">
        <v>867</v>
      </c>
    </row>
    <row r="806" ht="15.75">
      <c r="A806" s="240" t="s">
        <v>868</v>
      </c>
    </row>
    <row r="807" ht="15.75">
      <c r="A807" s="240" t="s">
        <v>869</v>
      </c>
    </row>
    <row r="808" ht="15.75">
      <c r="A808" s="240" t="s">
        <v>870</v>
      </c>
    </row>
    <row r="809" ht="15.75">
      <c r="A809" s="240" t="s">
        <v>126</v>
      </c>
    </row>
    <row r="810" ht="15.75">
      <c r="A810" s="240" t="s">
        <v>127</v>
      </c>
    </row>
    <row r="811" ht="15.75">
      <c r="A811" s="240" t="s">
        <v>128</v>
      </c>
    </row>
    <row r="812" ht="15.75">
      <c r="A812" s="240" t="s">
        <v>129</v>
      </c>
    </row>
    <row r="813" ht="15.75">
      <c r="A813" s="240" t="s">
        <v>130</v>
      </c>
    </row>
    <row r="814" ht="15.75">
      <c r="A814" s="240" t="s">
        <v>131</v>
      </c>
    </row>
    <row r="815" ht="15.75">
      <c r="A815" s="240" t="s">
        <v>132</v>
      </c>
    </row>
    <row r="816" ht="15.75">
      <c r="A816" s="240" t="s">
        <v>426</v>
      </c>
    </row>
    <row r="817" ht="47.25">
      <c r="A817" s="240" t="s">
        <v>427</v>
      </c>
    </row>
    <row r="818" ht="31.5">
      <c r="A818" s="240" t="s">
        <v>428</v>
      </c>
    </row>
    <row r="819" ht="126">
      <c r="A819" s="240" t="s">
        <v>429</v>
      </c>
    </row>
    <row r="820" ht="15.75">
      <c r="A820" s="239"/>
    </row>
    <row r="821" ht="15.75">
      <c r="A821" s="243"/>
    </row>
    <row r="822" ht="15.75">
      <c r="A822" s="243"/>
    </row>
    <row r="823" ht="15.75">
      <c r="A823" s="239"/>
    </row>
    <row r="824" ht="15.75">
      <c r="A824" s="242" t="s">
        <v>430</v>
      </c>
    </row>
    <row r="825" ht="15.75">
      <c r="A825" s="239"/>
    </row>
    <row r="826" ht="15.75">
      <c r="A826" s="242" t="s">
        <v>442</v>
      </c>
    </row>
    <row r="827" ht="15.75">
      <c r="A827" s="242" t="s">
        <v>443</v>
      </c>
    </row>
    <row r="828" ht="15.75">
      <c r="A828" s="242" t="s">
        <v>444</v>
      </c>
    </row>
    <row r="829" ht="15.75">
      <c r="A829" s="242" t="s">
        <v>445</v>
      </c>
    </row>
    <row r="830" ht="15.75">
      <c r="A830" s="242" t="s">
        <v>446</v>
      </c>
    </row>
    <row r="831" ht="15.75">
      <c r="A831" s="239"/>
    </row>
    <row r="832" ht="15.75">
      <c r="A832" s="238" t="s">
        <v>447</v>
      </c>
    </row>
    <row r="833" ht="15.75">
      <c r="A833" s="238" t="s">
        <v>558</v>
      </c>
    </row>
    <row r="834" ht="15.75">
      <c r="A834" s="238" t="s">
        <v>431</v>
      </c>
    </row>
    <row r="835" ht="15.75">
      <c r="A835" s="238" t="s">
        <v>432</v>
      </c>
    </row>
    <row r="836" ht="15.75">
      <c r="A836" s="239"/>
    </row>
    <row r="837" ht="47.25">
      <c r="A837" s="240" t="s">
        <v>165</v>
      </c>
    </row>
    <row r="838" ht="78.75">
      <c r="A838" s="240" t="s">
        <v>878</v>
      </c>
    </row>
    <row r="839" ht="31.5">
      <c r="A839" s="240" t="s">
        <v>814</v>
      </c>
    </row>
    <row r="840" ht="31.5">
      <c r="A840" s="240" t="s">
        <v>879</v>
      </c>
    </row>
    <row r="841" ht="47.25">
      <c r="A841" s="240" t="s">
        <v>871</v>
      </c>
    </row>
    <row r="842" ht="31.5">
      <c r="A842" s="240" t="s">
        <v>118</v>
      </c>
    </row>
    <row r="843" ht="31.5">
      <c r="A843" s="240" t="s">
        <v>435</v>
      </c>
    </row>
    <row r="844" ht="31.5">
      <c r="A844" s="240" t="s">
        <v>436</v>
      </c>
    </row>
    <row r="845" ht="31.5">
      <c r="A845" s="240" t="s">
        <v>437</v>
      </c>
    </row>
    <row r="846" ht="47.25">
      <c r="A846" s="240" t="s">
        <v>155</v>
      </c>
    </row>
    <row r="847" ht="31.5">
      <c r="A847" s="240" t="s">
        <v>435</v>
      </c>
    </row>
    <row r="848" ht="31.5">
      <c r="A848" s="240" t="s">
        <v>657</v>
      </c>
    </row>
    <row r="849" ht="15.75">
      <c r="A849" s="240" t="s">
        <v>658</v>
      </c>
    </row>
    <row r="850" ht="47.25">
      <c r="A850" s="240" t="s">
        <v>123</v>
      </c>
    </row>
    <row r="851" ht="31.5">
      <c r="A851" s="240" t="s">
        <v>164</v>
      </c>
    </row>
    <row r="852" ht="31.5">
      <c r="A852" s="240" t="s">
        <v>686</v>
      </c>
    </row>
    <row r="853" ht="15.75">
      <c r="A853" s="241"/>
    </row>
    <row r="854" ht="15.75">
      <c r="A854" s="241"/>
    </row>
    <row r="855" ht="15.75">
      <c r="A855" s="242" t="s">
        <v>687</v>
      </c>
    </row>
    <row r="856" ht="15.75">
      <c r="A856" s="239"/>
    </row>
    <row r="857" ht="15.75">
      <c r="A857" s="239"/>
    </row>
    <row r="858" ht="15.75">
      <c r="A858" s="238" t="s">
        <v>447</v>
      </c>
    </row>
    <row r="859" ht="15.75">
      <c r="A859" s="238" t="s">
        <v>558</v>
      </c>
    </row>
    <row r="860" ht="15.75">
      <c r="A860" s="238" t="s">
        <v>688</v>
      </c>
    </row>
    <row r="861" ht="15.75">
      <c r="A861" s="238" t="s">
        <v>689</v>
      </c>
    </row>
    <row r="862" ht="15.75">
      <c r="A862" s="238" t="s">
        <v>690</v>
      </c>
    </row>
    <row r="863" ht="15.75">
      <c r="A863" s="239"/>
    </row>
    <row r="864" ht="31.5">
      <c r="A864" s="240" t="s">
        <v>691</v>
      </c>
    </row>
    <row r="865" ht="15.75">
      <c r="A865" s="240" t="s">
        <v>692</v>
      </c>
    </row>
    <row r="866" ht="31.5">
      <c r="A866" s="240" t="s">
        <v>693</v>
      </c>
    </row>
    <row r="867" ht="47.25">
      <c r="A867" s="240" t="s">
        <v>169</v>
      </c>
    </row>
    <row r="868" ht="63">
      <c r="A868" s="240" t="s">
        <v>701</v>
      </c>
    </row>
    <row r="869" ht="47.25">
      <c r="A869" s="240" t="s">
        <v>449</v>
      </c>
    </row>
    <row r="870" ht="31.5">
      <c r="A870" s="240" t="s">
        <v>450</v>
      </c>
    </row>
    <row r="871" ht="47.25">
      <c r="A871" s="240" t="s">
        <v>452</v>
      </c>
    </row>
    <row r="872" ht="15.75">
      <c r="A872" s="240" t="s">
        <v>453</v>
      </c>
    </row>
    <row r="873" ht="31.5">
      <c r="A873" s="240" t="s">
        <v>154</v>
      </c>
    </row>
    <row r="874" ht="15.75">
      <c r="A874" s="239"/>
    </row>
    <row r="875" ht="15.75">
      <c r="A875" s="239"/>
    </row>
    <row r="876" ht="15.75">
      <c r="A876" s="239"/>
    </row>
    <row r="877" ht="15.75">
      <c r="A877" s="242" t="s">
        <v>454</v>
      </c>
    </row>
    <row r="878" ht="15.75">
      <c r="A878" s="239"/>
    </row>
    <row r="879" ht="15.75">
      <c r="A879" s="242" t="s">
        <v>442</v>
      </c>
    </row>
    <row r="880" ht="15.75">
      <c r="A880" s="242" t="s">
        <v>443</v>
      </c>
    </row>
    <row r="881" ht="15.75">
      <c r="A881" s="242" t="s">
        <v>444</v>
      </c>
    </row>
    <row r="882" ht="15.75">
      <c r="A882" s="242" t="s">
        <v>445</v>
      </c>
    </row>
    <row r="883" ht="15.75">
      <c r="A883" s="242" t="s">
        <v>446</v>
      </c>
    </row>
    <row r="884" ht="15.75">
      <c r="A884" s="239"/>
    </row>
    <row r="885" ht="15.75">
      <c r="A885" s="238" t="s">
        <v>447</v>
      </c>
    </row>
    <row r="886" ht="15.75">
      <c r="A886" s="238" t="s">
        <v>455</v>
      </c>
    </row>
    <row r="887" ht="15.75">
      <c r="A887" s="238" t="s">
        <v>456</v>
      </c>
    </row>
    <row r="888" ht="15.75">
      <c r="A888" s="238" t="s">
        <v>729</v>
      </c>
    </row>
    <row r="889" ht="15.75">
      <c r="A889" s="238" t="s">
        <v>730</v>
      </c>
    </row>
    <row r="890" ht="15.75">
      <c r="A890" s="238" t="s">
        <v>690</v>
      </c>
    </row>
    <row r="891" ht="15.75">
      <c r="A891" s="239"/>
    </row>
    <row r="892" ht="63">
      <c r="A892" s="240" t="s">
        <v>731</v>
      </c>
    </row>
    <row r="893" ht="78.75">
      <c r="A893" s="240" t="s">
        <v>732</v>
      </c>
    </row>
    <row r="894" ht="12.75">
      <c r="A894" s="249" t="s">
        <v>863</v>
      </c>
    </row>
  </sheetData>
  <sheetProtection sheet="1" formatCells="0" formatColumns="0" formatRows="0" insertColumns="0" insertRows="0" insertHyperlinks="0" deleteColumns="0" deleteRows="0" sort="0" autoFilter="0" pivotTables="0"/>
  <hyperlinks>
    <hyperlink ref="A31" location="Инструкция!A88" tooltip="Для просмотра щелкните" display=" 03.10.2002 N 2-П (с изм. от 03.03.2003г. №1256-У)"/>
    <hyperlink ref="A32" location="Инструкция!A664" display="№22н от 03.03.2003"/>
    <hyperlink ref="A72" location="Инструкция!A2" display="обратно"/>
    <hyperlink ref="A601" location="Инструкция!A2" display="обратно"/>
    <hyperlink ref="A648" location="Инструкция!A2" display="обратно"/>
    <hyperlink ref="A894" location="Инструкция!A2" tooltip="На начало" display="На начало"/>
  </hyperlinks>
  <printOptions/>
  <pageMargins left="0.75" right="0.75" top="1" bottom="1" header="0.5" footer="0.5"/>
  <pageSetup horizontalDpi="600" verticalDpi="600" orientation="portrait" paperSize="9" r:id="rId5"/>
  <drawing r:id="rId4"/>
  <legacyDrawing r:id="rId3"/>
  <oleObjects>
    <oleObject progId="PBrush" shapeId="873755" r:id="rId1"/>
    <oleObject progId="PBrush" shapeId="1476640" r:id="rId2"/>
  </oleObjects>
</worksheet>
</file>

<file path=xl/worksheets/sheet7.xml><?xml version="1.0" encoding="utf-8"?>
<worksheet xmlns="http://schemas.openxmlformats.org/spreadsheetml/2006/main" xmlns:r="http://schemas.openxmlformats.org/officeDocument/2006/relationships">
  <dimension ref="A1:K170"/>
  <sheetViews>
    <sheetView zoomScalePageLayoutView="0" workbookViewId="0" topLeftCell="A1">
      <pane ySplit="2" topLeftCell="A13" activePane="bottomLeft" state="frozen"/>
      <selection pane="topLeft" activeCell="A1" sqref="A1"/>
      <selection pane="bottomLeft" activeCell="A58" sqref="A58"/>
    </sheetView>
  </sheetViews>
  <sheetFormatPr defaultColWidth="60.75390625" defaultRowHeight="12.75"/>
  <cols>
    <col min="1" max="1" width="7.875" style="0" bestFit="1" customWidth="1"/>
    <col min="2" max="2" width="126.375" style="0" customWidth="1"/>
    <col min="3" max="3" width="7.25390625" style="0" bestFit="1" customWidth="1"/>
    <col min="4" max="11" width="4.00390625" style="0" bestFit="1" customWidth="1"/>
  </cols>
  <sheetData>
    <row r="1" spans="1:11" ht="13.5" thickBot="1">
      <c r="A1" t="s">
        <v>196</v>
      </c>
      <c r="B1" t="s">
        <v>521</v>
      </c>
      <c r="C1" t="s">
        <v>197</v>
      </c>
      <c r="D1">
        <v>106</v>
      </c>
      <c r="E1">
        <v>107</v>
      </c>
      <c r="F1">
        <v>108</v>
      </c>
      <c r="G1">
        <v>109</v>
      </c>
      <c r="H1">
        <v>110</v>
      </c>
      <c r="I1">
        <v>111</v>
      </c>
      <c r="J1">
        <v>112</v>
      </c>
      <c r="K1">
        <v>113</v>
      </c>
    </row>
    <row r="2" spans="1:3" ht="16.5" thickBot="1">
      <c r="A2" s="221">
        <v>100000</v>
      </c>
      <c r="B2" s="222" t="s">
        <v>522</v>
      </c>
      <c r="C2" s="223"/>
    </row>
    <row r="3" spans="1:3" ht="16.5" thickBot="1">
      <c r="A3" s="224">
        <v>110000</v>
      </c>
      <c r="B3" s="225" t="s">
        <v>523</v>
      </c>
      <c r="C3" s="223"/>
    </row>
    <row r="4" spans="1:3" ht="16.5" thickBot="1">
      <c r="A4" s="224">
        <v>110100</v>
      </c>
      <c r="B4" s="225" t="s">
        <v>524</v>
      </c>
      <c r="C4" s="223"/>
    </row>
    <row r="5" spans="1:3" ht="16.5" thickBot="1">
      <c r="A5" s="224">
        <v>110110</v>
      </c>
      <c r="B5" s="225" t="s">
        <v>0</v>
      </c>
      <c r="C5" s="223"/>
    </row>
    <row r="6" spans="1:3" ht="16.5" thickBot="1">
      <c r="A6" s="224">
        <v>110120</v>
      </c>
      <c r="B6" s="225" t="s">
        <v>1</v>
      </c>
      <c r="C6" s="223"/>
    </row>
    <row r="7" spans="1:3" ht="16.5" thickBot="1">
      <c r="A7" s="224">
        <v>110130</v>
      </c>
      <c r="B7" s="225" t="s">
        <v>349</v>
      </c>
      <c r="C7" s="223"/>
    </row>
    <row r="8" spans="1:3" ht="15.75">
      <c r="A8" s="230">
        <v>110200</v>
      </c>
      <c r="B8" s="230" t="s">
        <v>116</v>
      </c>
      <c r="C8" s="228"/>
    </row>
    <row r="9" spans="1:3" ht="16.5" thickBot="1">
      <c r="A9" s="224">
        <v>110220</v>
      </c>
      <c r="B9" s="225" t="s">
        <v>351</v>
      </c>
      <c r="C9" s="223"/>
    </row>
    <row r="10" spans="1:3" ht="16.5" thickBot="1">
      <c r="A10" s="224">
        <v>110300</v>
      </c>
      <c r="B10" s="225" t="s">
        <v>352</v>
      </c>
      <c r="C10" s="223"/>
    </row>
    <row r="11" spans="1:3" ht="16.5" thickBot="1">
      <c r="A11" s="224">
        <v>110310</v>
      </c>
      <c r="B11" s="225" t="s">
        <v>2</v>
      </c>
      <c r="C11" s="223"/>
    </row>
    <row r="12" spans="1:3" ht="16.5" thickBot="1">
      <c r="A12" s="224">
        <v>110320</v>
      </c>
      <c r="B12" s="225" t="s">
        <v>3</v>
      </c>
      <c r="C12" s="223"/>
    </row>
    <row r="13" spans="1:3" ht="16.5" thickBot="1">
      <c r="A13" s="224">
        <v>110330</v>
      </c>
      <c r="B13" s="225" t="s">
        <v>4</v>
      </c>
      <c r="C13" s="223"/>
    </row>
    <row r="14" spans="1:3" ht="16.5" thickBot="1">
      <c r="A14" s="224">
        <v>110340</v>
      </c>
      <c r="B14" s="225" t="s">
        <v>5</v>
      </c>
      <c r="C14" s="223"/>
    </row>
    <row r="15" spans="1:3" ht="16.5" thickBot="1">
      <c r="A15" s="224">
        <v>110350</v>
      </c>
      <c r="B15" s="225" t="s">
        <v>6</v>
      </c>
      <c r="C15" s="223"/>
    </row>
    <row r="16" spans="1:3" ht="16.5" thickBot="1">
      <c r="A16" s="224">
        <v>110360</v>
      </c>
      <c r="B16" s="225" t="s">
        <v>7</v>
      </c>
      <c r="C16" s="223"/>
    </row>
    <row r="17" spans="1:3" ht="16.5" thickBot="1">
      <c r="A17" s="224">
        <v>110370</v>
      </c>
      <c r="B17" s="225" t="s">
        <v>8</v>
      </c>
      <c r="C17" s="223"/>
    </row>
    <row r="18" spans="1:3" ht="16.5" thickBot="1">
      <c r="A18" s="224">
        <v>110400</v>
      </c>
      <c r="B18" s="225" t="s">
        <v>353</v>
      </c>
      <c r="C18" s="223"/>
    </row>
    <row r="19" spans="1:3" ht="16.5" thickBot="1">
      <c r="A19" s="224">
        <v>110500</v>
      </c>
      <c r="B19" s="225" t="s">
        <v>354</v>
      </c>
      <c r="C19" s="223"/>
    </row>
    <row r="20" spans="1:3" ht="16.5" thickBot="1">
      <c r="A20" s="224">
        <v>110600</v>
      </c>
      <c r="B20" s="225" t="s">
        <v>355</v>
      </c>
      <c r="C20" s="223"/>
    </row>
    <row r="21" spans="1:3" ht="16.5" thickBot="1">
      <c r="A21" s="224">
        <v>110700</v>
      </c>
      <c r="B21" s="225" t="s">
        <v>486</v>
      </c>
      <c r="C21" s="223"/>
    </row>
    <row r="22" spans="1:3" ht="16.5" thickBot="1">
      <c r="A22" s="224">
        <v>110710</v>
      </c>
      <c r="B22" s="225" t="s">
        <v>487</v>
      </c>
      <c r="C22" s="223"/>
    </row>
    <row r="23" spans="1:3" ht="16.5" thickBot="1">
      <c r="A23" s="224">
        <v>110720</v>
      </c>
      <c r="B23" s="225" t="s">
        <v>488</v>
      </c>
      <c r="C23" s="223"/>
    </row>
    <row r="24" spans="1:3" ht="16.5" thickBot="1">
      <c r="A24" s="224">
        <v>110730</v>
      </c>
      <c r="B24" s="225" t="s">
        <v>489</v>
      </c>
      <c r="C24" s="223"/>
    </row>
    <row r="25" spans="1:3" ht="16.5" thickBot="1">
      <c r="A25" s="224">
        <v>110740</v>
      </c>
      <c r="B25" s="225" t="s">
        <v>490</v>
      </c>
      <c r="C25" s="223"/>
    </row>
    <row r="26" spans="1:3" ht="16.5" thickBot="1">
      <c r="A26" s="224">
        <v>110750</v>
      </c>
      <c r="B26" s="225" t="s">
        <v>492</v>
      </c>
      <c r="C26" s="223"/>
    </row>
    <row r="27" spans="1:3" ht="16.5" thickBot="1">
      <c r="A27" s="224">
        <v>110751</v>
      </c>
      <c r="B27" s="225" t="s">
        <v>745</v>
      </c>
      <c r="C27" s="223"/>
    </row>
    <row r="28" spans="1:3" ht="16.5" thickBot="1">
      <c r="A28" s="224">
        <v>110752</v>
      </c>
      <c r="B28" s="225" t="s">
        <v>746</v>
      </c>
      <c r="C28" s="223"/>
    </row>
    <row r="29" spans="1:3" ht="16.5" thickBot="1">
      <c r="A29" s="224">
        <v>110760</v>
      </c>
      <c r="B29" s="225" t="s">
        <v>747</v>
      </c>
      <c r="C29" s="223"/>
    </row>
    <row r="30" spans="1:3" ht="16.5" thickBot="1">
      <c r="A30" s="224">
        <v>110800</v>
      </c>
      <c r="B30" s="225" t="s">
        <v>748</v>
      </c>
      <c r="C30" s="223"/>
    </row>
    <row r="31" spans="1:3" ht="16.5" thickBot="1">
      <c r="A31" s="224">
        <v>110900</v>
      </c>
      <c r="B31" s="225" t="s">
        <v>749</v>
      </c>
      <c r="C31" s="223"/>
    </row>
    <row r="32" spans="1:3" ht="16.5" thickBot="1">
      <c r="A32" s="224">
        <v>111000</v>
      </c>
      <c r="B32" s="225" t="s">
        <v>750</v>
      </c>
      <c r="C32" s="223"/>
    </row>
    <row r="33" spans="1:3" ht="16.5" thickBot="1">
      <c r="A33" s="224">
        <v>111010</v>
      </c>
      <c r="B33" s="225" t="s">
        <v>751</v>
      </c>
      <c r="C33" s="223"/>
    </row>
    <row r="34" spans="1:3" ht="16.5" thickBot="1">
      <c r="A34" s="224">
        <v>111020</v>
      </c>
      <c r="B34" s="225" t="s">
        <v>752</v>
      </c>
      <c r="C34" s="223"/>
    </row>
    <row r="35" spans="1:3" ht="16.5" thickBot="1">
      <c r="A35" s="224">
        <v>111030</v>
      </c>
      <c r="B35" s="225" t="s">
        <v>753</v>
      </c>
      <c r="C35" s="223"/>
    </row>
    <row r="36" spans="1:3" ht="16.5" thickBot="1">
      <c r="A36" s="224">
        <v>111040</v>
      </c>
      <c r="B36" s="225" t="s">
        <v>117</v>
      </c>
      <c r="C36" s="223"/>
    </row>
    <row r="37" spans="1:3" ht="16.5" thickBot="1">
      <c r="A37" s="224">
        <v>111041</v>
      </c>
      <c r="B37" s="225" t="s">
        <v>168</v>
      </c>
      <c r="C37" s="223"/>
    </row>
    <row r="38" spans="1:3" ht="16.5" thickBot="1">
      <c r="A38" s="224">
        <v>111050</v>
      </c>
      <c r="B38" s="225" t="s">
        <v>136</v>
      </c>
      <c r="C38" s="223"/>
    </row>
    <row r="39" spans="1:3" ht="16.5" thickBot="1">
      <c r="A39" s="224">
        <v>111060</v>
      </c>
      <c r="B39" s="225" t="s">
        <v>137</v>
      </c>
      <c r="C39" s="223"/>
    </row>
    <row r="40" spans="1:3" ht="16.5" thickBot="1">
      <c r="A40" s="224">
        <v>111070</v>
      </c>
      <c r="B40" s="225" t="s">
        <v>48</v>
      </c>
      <c r="C40" s="223"/>
    </row>
    <row r="41" spans="1:3" ht="16.5" thickBot="1">
      <c r="A41" s="224">
        <v>111080</v>
      </c>
      <c r="B41" s="225" t="s">
        <v>49</v>
      </c>
      <c r="C41" s="223"/>
    </row>
    <row r="42" spans="1:3" ht="16.5" thickBot="1">
      <c r="A42" s="224">
        <v>111090</v>
      </c>
      <c r="B42" s="225" t="s">
        <v>50</v>
      </c>
      <c r="C42" s="223"/>
    </row>
    <row r="43" spans="1:3" ht="16.5" thickBot="1">
      <c r="A43" s="224">
        <v>111100</v>
      </c>
      <c r="B43" s="225" t="s">
        <v>163</v>
      </c>
      <c r="C43" s="223"/>
    </row>
    <row r="44" spans="1:3" ht="16.5" thickBot="1">
      <c r="A44" s="224">
        <v>111110</v>
      </c>
      <c r="B44" s="225" t="s">
        <v>51</v>
      </c>
      <c r="C44" s="223"/>
    </row>
    <row r="45" spans="1:3" ht="31.5">
      <c r="A45" s="230">
        <v>111120</v>
      </c>
      <c r="B45" s="230" t="s">
        <v>52</v>
      </c>
      <c r="C45" s="229"/>
    </row>
    <row r="46" spans="1:3" ht="16.5" thickBot="1">
      <c r="A46" s="224">
        <v>111130</v>
      </c>
      <c r="B46" s="225" t="s">
        <v>166</v>
      </c>
      <c r="C46" s="223"/>
    </row>
    <row r="47" spans="1:3" ht="16.5" thickBot="1">
      <c r="A47" s="224">
        <v>120000</v>
      </c>
      <c r="B47" s="225" t="s">
        <v>53</v>
      </c>
      <c r="C47" s="223"/>
    </row>
    <row r="48" spans="1:3" ht="15.75">
      <c r="A48" s="226">
        <v>120100</v>
      </c>
      <c r="B48" s="227" t="s">
        <v>167</v>
      </c>
      <c r="C48" s="229"/>
    </row>
    <row r="49" spans="1:3" ht="16.5" thickBot="1">
      <c r="A49" s="224">
        <v>120110</v>
      </c>
      <c r="B49" s="225" t="s">
        <v>644</v>
      </c>
      <c r="C49" s="223"/>
    </row>
    <row r="50" spans="1:3" ht="16.5" thickBot="1">
      <c r="A50" s="224">
        <v>120120</v>
      </c>
      <c r="B50" s="225" t="s">
        <v>54</v>
      </c>
      <c r="C50" s="223"/>
    </row>
    <row r="51" spans="1:3" ht="16.5" thickBot="1">
      <c r="A51" s="224">
        <v>120121</v>
      </c>
      <c r="B51" s="225" t="s">
        <v>55</v>
      </c>
      <c r="C51" s="223"/>
    </row>
    <row r="52" spans="1:3" ht="16.5" thickBot="1">
      <c r="A52" s="224">
        <v>120122</v>
      </c>
      <c r="B52" s="225" t="s">
        <v>56</v>
      </c>
      <c r="C52" s="223"/>
    </row>
    <row r="53" spans="1:3" ht="16.5" thickBot="1">
      <c r="A53" s="224">
        <v>120123</v>
      </c>
      <c r="B53" s="225" t="s">
        <v>57</v>
      </c>
      <c r="C53" s="223"/>
    </row>
    <row r="54" spans="1:3" ht="16.5" thickBot="1">
      <c r="A54" s="224">
        <v>120124</v>
      </c>
      <c r="B54" s="225" t="s">
        <v>367</v>
      </c>
      <c r="C54" s="223"/>
    </row>
    <row r="55" spans="1:3" ht="16.5" thickBot="1">
      <c r="A55" s="224">
        <v>120125</v>
      </c>
      <c r="B55" s="225" t="s">
        <v>368</v>
      </c>
      <c r="C55" s="223"/>
    </row>
    <row r="56" spans="1:3" ht="16.5" thickBot="1">
      <c r="A56" s="224">
        <v>120126</v>
      </c>
      <c r="B56" s="225" t="s">
        <v>369</v>
      </c>
      <c r="C56" s="223"/>
    </row>
    <row r="57" spans="1:3" ht="15.75">
      <c r="A57" s="226">
        <v>120130</v>
      </c>
      <c r="B57" s="227" t="s">
        <v>883</v>
      </c>
      <c r="C57" s="229"/>
    </row>
    <row r="58" spans="1:3" ht="31.5">
      <c r="A58" s="226">
        <v>120140</v>
      </c>
      <c r="B58" s="227" t="s">
        <v>159</v>
      </c>
      <c r="C58" s="229"/>
    </row>
    <row r="59" spans="1:3" ht="16.5" thickBot="1">
      <c r="A59" s="224">
        <v>120150</v>
      </c>
      <c r="B59" s="225" t="s">
        <v>370</v>
      </c>
      <c r="C59" s="223"/>
    </row>
    <row r="60" spans="1:3" ht="16.5" thickBot="1">
      <c r="A60" s="224">
        <v>120160</v>
      </c>
      <c r="B60" s="225" t="s">
        <v>371</v>
      </c>
      <c r="C60" s="223"/>
    </row>
    <row r="61" spans="1:3" ht="16.5" thickBot="1">
      <c r="A61" s="224">
        <v>120180</v>
      </c>
      <c r="B61" s="225" t="s">
        <v>372</v>
      </c>
      <c r="C61" s="223"/>
    </row>
    <row r="62" spans="1:3" ht="16.5" thickBot="1">
      <c r="A62" s="224">
        <v>120190</v>
      </c>
      <c r="B62" s="225" t="s">
        <v>160</v>
      </c>
      <c r="C62" s="223"/>
    </row>
    <row r="63" spans="1:3" ht="16.5" thickBot="1">
      <c r="A63" s="224">
        <v>120200</v>
      </c>
      <c r="B63" s="225" t="s">
        <v>373</v>
      </c>
      <c r="C63" s="223"/>
    </row>
    <row r="64" spans="1:3" ht="16.5" thickBot="1">
      <c r="A64" s="224">
        <v>120400</v>
      </c>
      <c r="B64" s="225" t="s">
        <v>161</v>
      </c>
      <c r="C64" s="223"/>
    </row>
    <row r="65" spans="1:3" ht="31.5">
      <c r="A65" s="226">
        <v>120410</v>
      </c>
      <c r="B65" s="227" t="s">
        <v>162</v>
      </c>
      <c r="C65" s="229"/>
    </row>
    <row r="66" spans="1:3" ht="16.5" thickBot="1">
      <c r="A66" s="224">
        <v>120430</v>
      </c>
      <c r="B66" s="225" t="s">
        <v>375</v>
      </c>
      <c r="C66" s="223"/>
    </row>
    <row r="67" spans="1:3" ht="16.5" thickBot="1">
      <c r="A67" s="224" t="s">
        <v>350</v>
      </c>
      <c r="B67" s="225" t="s">
        <v>376</v>
      </c>
      <c r="C67" s="223"/>
    </row>
    <row r="68" spans="1:3" ht="16.5" thickBot="1">
      <c r="A68" s="224">
        <v>120440</v>
      </c>
      <c r="B68" s="225" t="s">
        <v>377</v>
      </c>
      <c r="C68" s="223"/>
    </row>
    <row r="69" spans="1:3" ht="16.5" thickBot="1">
      <c r="A69" s="224">
        <v>130100</v>
      </c>
      <c r="B69" s="225" t="s">
        <v>13</v>
      </c>
      <c r="C69" s="223"/>
    </row>
    <row r="70" spans="1:3" ht="16.5" thickBot="1">
      <c r="A70" s="224">
        <v>130110</v>
      </c>
      <c r="B70" s="225" t="s">
        <v>14</v>
      </c>
      <c r="C70" s="223"/>
    </row>
    <row r="71" spans="1:3" ht="16.5" thickBot="1">
      <c r="A71" s="224" t="s">
        <v>350</v>
      </c>
      <c r="B71" s="225" t="s">
        <v>15</v>
      </c>
      <c r="C71" s="223"/>
    </row>
    <row r="72" spans="1:3" ht="16.5" thickBot="1">
      <c r="A72" s="224">
        <v>130120</v>
      </c>
      <c r="B72" s="225" t="s">
        <v>16</v>
      </c>
      <c r="C72" s="223"/>
    </row>
    <row r="73" spans="1:3" ht="15.75">
      <c r="A73" s="226">
        <v>130130</v>
      </c>
      <c r="B73" s="227" t="s">
        <v>17</v>
      </c>
      <c r="C73" s="321"/>
    </row>
    <row r="74" spans="1:3" ht="16.5" thickBot="1">
      <c r="A74" s="224" t="s">
        <v>350</v>
      </c>
      <c r="B74" s="225" t="s">
        <v>18</v>
      </c>
      <c r="C74" s="321"/>
    </row>
    <row r="75" spans="1:3" ht="16.5" thickBot="1">
      <c r="A75" s="224">
        <v>130140</v>
      </c>
      <c r="B75" s="225" t="s">
        <v>19</v>
      </c>
      <c r="C75" s="223"/>
    </row>
    <row r="76" spans="1:3" ht="16.5" thickBot="1">
      <c r="A76" s="224">
        <v>130200</v>
      </c>
      <c r="B76" s="225" t="s">
        <v>20</v>
      </c>
      <c r="C76" s="223"/>
    </row>
    <row r="77" spans="1:3" ht="16.5" thickBot="1">
      <c r="A77" s="224">
        <v>130210</v>
      </c>
      <c r="B77" s="225" t="s">
        <v>21</v>
      </c>
      <c r="C77" s="223"/>
    </row>
    <row r="78" spans="1:3" ht="16.5" thickBot="1">
      <c r="A78" s="224">
        <v>130220</v>
      </c>
      <c r="B78" s="225" t="s">
        <v>22</v>
      </c>
      <c r="C78" s="223"/>
    </row>
    <row r="79" spans="1:3" ht="16.5" thickBot="1">
      <c r="A79" s="224">
        <v>130300</v>
      </c>
      <c r="B79" s="225" t="s">
        <v>785</v>
      </c>
      <c r="C79" s="223"/>
    </row>
    <row r="80" spans="1:3" ht="16.5" thickBot="1">
      <c r="A80" s="224">
        <v>130310</v>
      </c>
      <c r="B80" s="225" t="s">
        <v>786</v>
      </c>
      <c r="C80" s="223"/>
    </row>
    <row r="81" spans="1:3" ht="16.5" thickBot="1">
      <c r="A81" s="224">
        <v>130320</v>
      </c>
      <c r="B81" s="225" t="s">
        <v>787</v>
      </c>
      <c r="C81" s="223"/>
    </row>
    <row r="82" spans="1:3" ht="16.5" thickBot="1">
      <c r="A82" s="224">
        <v>130330</v>
      </c>
      <c r="B82" s="225" t="s">
        <v>788</v>
      </c>
      <c r="C82" s="223"/>
    </row>
    <row r="83" spans="1:3" ht="16.5" thickBot="1">
      <c r="A83" s="224">
        <v>130340</v>
      </c>
      <c r="B83" s="225" t="s">
        <v>333</v>
      </c>
      <c r="C83" s="223"/>
    </row>
    <row r="84" spans="1:3" ht="16.5" thickBot="1">
      <c r="A84" s="224">
        <v>140000</v>
      </c>
      <c r="B84" s="225" t="s">
        <v>334</v>
      </c>
      <c r="C84" s="223"/>
    </row>
    <row r="85" spans="1:3" ht="16.5" thickBot="1">
      <c r="A85" s="224">
        <v>200000</v>
      </c>
      <c r="B85" s="225" t="s">
        <v>335</v>
      </c>
      <c r="C85" s="223"/>
    </row>
    <row r="86" spans="1:3" ht="16.5" thickBot="1">
      <c r="A86" s="224">
        <v>240000</v>
      </c>
      <c r="B86" s="225" t="s">
        <v>336</v>
      </c>
      <c r="C86" s="223"/>
    </row>
    <row r="87" spans="1:3" ht="15.75">
      <c r="A87" s="226">
        <v>240100</v>
      </c>
      <c r="B87" s="227" t="s">
        <v>337</v>
      </c>
      <c r="C87" s="321"/>
    </row>
    <row r="88" spans="1:3" ht="16.5" thickBot="1">
      <c r="A88" s="224" t="s">
        <v>350</v>
      </c>
      <c r="B88" s="225" t="s">
        <v>338</v>
      </c>
      <c r="C88" s="321"/>
    </row>
    <row r="89" spans="1:3" ht="15.75">
      <c r="A89" s="226">
        <v>240110</v>
      </c>
      <c r="B89" s="227" t="s">
        <v>339</v>
      </c>
      <c r="C89" s="321"/>
    </row>
    <row r="90" spans="1:3" ht="16.5" thickBot="1">
      <c r="A90" s="224" t="s">
        <v>350</v>
      </c>
      <c r="B90" s="225" t="s">
        <v>340</v>
      </c>
      <c r="C90" s="321"/>
    </row>
    <row r="91" spans="1:3" ht="15.75">
      <c r="A91" s="226">
        <v>240120</v>
      </c>
      <c r="B91" s="227" t="s">
        <v>341</v>
      </c>
      <c r="C91" s="321"/>
    </row>
    <row r="92" spans="1:3" ht="15.75">
      <c r="A92" s="226" t="s">
        <v>350</v>
      </c>
      <c r="B92" s="227" t="s">
        <v>342</v>
      </c>
      <c r="C92" s="321"/>
    </row>
    <row r="93" spans="1:3" ht="16.5" thickBot="1">
      <c r="A93" s="224" t="s">
        <v>350</v>
      </c>
      <c r="B93" s="225" t="s">
        <v>343</v>
      </c>
      <c r="C93" s="321"/>
    </row>
    <row r="94" spans="1:3" ht="16.5" thickBot="1">
      <c r="A94" s="224">
        <v>240200</v>
      </c>
      <c r="B94" s="225" t="s">
        <v>344</v>
      </c>
      <c r="C94" s="223"/>
    </row>
    <row r="95" spans="1:3" ht="16.5" thickBot="1">
      <c r="A95" s="224">
        <v>240210</v>
      </c>
      <c r="B95" s="225" t="s">
        <v>345</v>
      </c>
      <c r="C95" s="223"/>
    </row>
    <row r="96" spans="1:3" ht="16.5" thickBot="1">
      <c r="A96" s="224">
        <v>240220</v>
      </c>
      <c r="B96" s="225" t="s">
        <v>346</v>
      </c>
      <c r="C96" s="223"/>
    </row>
    <row r="97" spans="1:3" ht="16.5" thickBot="1">
      <c r="A97" s="224" t="s">
        <v>350</v>
      </c>
      <c r="B97" s="225" t="s">
        <v>347</v>
      </c>
      <c r="C97" s="223"/>
    </row>
    <row r="98" spans="1:3" ht="16.5" thickBot="1">
      <c r="A98" s="224">
        <v>240230</v>
      </c>
      <c r="B98" s="225" t="s">
        <v>348</v>
      </c>
      <c r="C98" s="223"/>
    </row>
    <row r="99" spans="1:3" ht="16.5" thickBot="1">
      <c r="A99" s="224" t="s">
        <v>350</v>
      </c>
      <c r="B99" s="225" t="s">
        <v>67</v>
      </c>
      <c r="C99" s="223"/>
    </row>
    <row r="100" spans="1:3" ht="16.5" thickBot="1">
      <c r="A100" s="224">
        <v>240240</v>
      </c>
      <c r="B100" s="225" t="s">
        <v>68</v>
      </c>
      <c r="C100" s="223"/>
    </row>
    <row r="101" spans="1:3" ht="16.5" thickBot="1">
      <c r="A101" s="224">
        <v>240300</v>
      </c>
      <c r="B101" s="225" t="s">
        <v>69</v>
      </c>
      <c r="C101" s="223"/>
    </row>
    <row r="102" spans="1:3" ht="16.5" thickBot="1">
      <c r="A102" s="224">
        <v>240310</v>
      </c>
      <c r="B102" s="225" t="s">
        <v>70</v>
      </c>
      <c r="C102" s="223"/>
    </row>
    <row r="103" spans="1:3" ht="15.75">
      <c r="A103" s="226">
        <v>240320</v>
      </c>
      <c r="B103" s="227" t="s">
        <v>71</v>
      </c>
      <c r="C103" s="321"/>
    </row>
    <row r="104" spans="1:3" ht="16.5" thickBot="1">
      <c r="A104" s="224" t="s">
        <v>350</v>
      </c>
      <c r="B104" s="225" t="s">
        <v>72</v>
      </c>
      <c r="C104" s="321"/>
    </row>
    <row r="105" spans="1:3" ht="15.75">
      <c r="A105" s="226">
        <v>240330</v>
      </c>
      <c r="B105" s="227" t="s">
        <v>73</v>
      </c>
      <c r="C105" s="321"/>
    </row>
    <row r="106" spans="1:3" ht="16.5" thickBot="1">
      <c r="A106" s="224" t="s">
        <v>350</v>
      </c>
      <c r="B106" s="225" t="s">
        <v>74</v>
      </c>
      <c r="C106" s="321"/>
    </row>
    <row r="107" spans="1:3" ht="16.5" thickBot="1">
      <c r="A107" s="224">
        <v>240340</v>
      </c>
      <c r="B107" s="225" t="s">
        <v>75</v>
      </c>
      <c r="C107" s="223"/>
    </row>
    <row r="108" spans="1:3" ht="16.5" thickBot="1">
      <c r="A108" s="224">
        <v>240350</v>
      </c>
      <c r="B108" s="225" t="s">
        <v>76</v>
      </c>
      <c r="C108" s="223"/>
    </row>
    <row r="109" spans="1:3" ht="16.5" thickBot="1">
      <c r="A109" s="224">
        <v>250000</v>
      </c>
      <c r="B109" s="225" t="s">
        <v>77</v>
      </c>
      <c r="C109" s="223"/>
    </row>
    <row r="110" spans="1:3" ht="15.75">
      <c r="A110" s="226">
        <v>250100</v>
      </c>
      <c r="B110" s="227" t="s">
        <v>78</v>
      </c>
      <c r="C110" s="321"/>
    </row>
    <row r="111" spans="1:3" ht="16.5" thickBot="1">
      <c r="A111" s="224" t="s">
        <v>350</v>
      </c>
      <c r="B111" s="225" t="s">
        <v>79</v>
      </c>
      <c r="C111" s="321"/>
    </row>
    <row r="112" spans="1:3" ht="16.5" thickBot="1">
      <c r="A112" s="224">
        <v>260000</v>
      </c>
      <c r="B112" s="225" t="s">
        <v>80</v>
      </c>
      <c r="C112" s="223"/>
    </row>
    <row r="113" spans="1:3" ht="16.5" thickBot="1">
      <c r="A113" s="224">
        <v>260100</v>
      </c>
      <c r="B113" s="225" t="s">
        <v>81</v>
      </c>
      <c r="C113" s="223"/>
    </row>
    <row r="114" spans="1:3" ht="16.5" thickBot="1">
      <c r="A114" s="224">
        <v>260200</v>
      </c>
      <c r="B114" s="225" t="s">
        <v>82</v>
      </c>
      <c r="C114" s="223"/>
    </row>
    <row r="115" spans="1:3" ht="16.5" thickBot="1">
      <c r="A115" s="224">
        <v>270000</v>
      </c>
      <c r="B115" s="225" t="s">
        <v>83</v>
      </c>
      <c r="C115" s="223"/>
    </row>
    <row r="116" spans="1:3" ht="16.5" thickBot="1">
      <c r="A116" s="224">
        <v>270100</v>
      </c>
      <c r="B116" s="225" t="s">
        <v>568</v>
      </c>
      <c r="C116" s="223"/>
    </row>
    <row r="117" spans="1:3" ht="16.5" thickBot="1">
      <c r="A117" s="224">
        <v>270110</v>
      </c>
      <c r="B117" s="225" t="s">
        <v>569</v>
      </c>
      <c r="C117" s="223"/>
    </row>
    <row r="118" spans="1:3" ht="16.5" thickBot="1">
      <c r="A118" s="224">
        <v>270120</v>
      </c>
      <c r="B118" s="225" t="s">
        <v>570</v>
      </c>
      <c r="C118" s="223"/>
    </row>
    <row r="119" spans="1:3" ht="16.5" thickBot="1">
      <c r="A119" s="224">
        <v>270130</v>
      </c>
      <c r="B119" s="225" t="s">
        <v>571</v>
      </c>
      <c r="C119" s="223"/>
    </row>
    <row r="120" spans="1:3" ht="16.5" thickBot="1">
      <c r="A120" s="224">
        <v>270140</v>
      </c>
      <c r="B120" s="225" t="s">
        <v>85</v>
      </c>
      <c r="C120" s="223"/>
    </row>
    <row r="121" spans="1:3" ht="16.5" thickBot="1">
      <c r="A121" s="224">
        <v>270200</v>
      </c>
      <c r="B121" s="225" t="s">
        <v>86</v>
      </c>
      <c r="C121" s="223"/>
    </row>
    <row r="122" spans="1:3" ht="15.75">
      <c r="A122" s="226">
        <v>300000</v>
      </c>
      <c r="B122" s="227" t="s">
        <v>87</v>
      </c>
      <c r="C122" s="321"/>
    </row>
    <row r="123" spans="1:3" ht="16.5" thickBot="1">
      <c r="A123" s="224" t="s">
        <v>374</v>
      </c>
      <c r="B123" s="225" t="s">
        <v>572</v>
      </c>
      <c r="C123" s="321"/>
    </row>
    <row r="124" spans="1:3" ht="16.5" thickBot="1">
      <c r="A124" s="224">
        <v>380000</v>
      </c>
      <c r="B124" s="225" t="s">
        <v>573</v>
      </c>
      <c r="C124" s="223"/>
    </row>
    <row r="125" spans="1:3" ht="16.5" thickBot="1">
      <c r="A125" s="224">
        <v>380100</v>
      </c>
      <c r="B125" s="225" t="s">
        <v>574</v>
      </c>
      <c r="C125" s="223"/>
    </row>
    <row r="126" spans="1:3" ht="16.5" thickBot="1">
      <c r="A126" s="224">
        <v>380110</v>
      </c>
      <c r="B126" s="225" t="s">
        <v>575</v>
      </c>
      <c r="C126" s="223"/>
    </row>
    <row r="127" spans="1:3" ht="15.75">
      <c r="A127" s="226">
        <v>380120</v>
      </c>
      <c r="B127" s="227" t="s">
        <v>576</v>
      </c>
      <c r="C127" s="321"/>
    </row>
    <row r="128" spans="1:3" ht="16.5" thickBot="1">
      <c r="A128" s="224" t="s">
        <v>350</v>
      </c>
      <c r="B128" s="225" t="s">
        <v>577</v>
      </c>
      <c r="C128" s="321"/>
    </row>
    <row r="129" spans="1:3" ht="16.5" thickBot="1">
      <c r="A129" s="224">
        <v>380130</v>
      </c>
      <c r="B129" s="225" t="s">
        <v>578</v>
      </c>
      <c r="C129" s="223"/>
    </row>
    <row r="130" spans="1:3" ht="16.5" thickBot="1">
      <c r="A130" s="224">
        <v>380140</v>
      </c>
      <c r="B130" s="225" t="s">
        <v>579</v>
      </c>
      <c r="C130" s="223"/>
    </row>
    <row r="131" spans="1:3" ht="15.75">
      <c r="A131" s="226">
        <v>380200</v>
      </c>
      <c r="B131" s="227" t="s">
        <v>580</v>
      </c>
      <c r="C131" s="321"/>
    </row>
    <row r="132" spans="1:3" ht="16.5" thickBot="1">
      <c r="A132" s="224" t="s">
        <v>350</v>
      </c>
      <c r="B132" s="225" t="s">
        <v>581</v>
      </c>
      <c r="C132" s="321"/>
    </row>
    <row r="133" spans="1:3" ht="15.75">
      <c r="A133" s="226">
        <v>380210</v>
      </c>
      <c r="B133" s="227" t="s">
        <v>826</v>
      </c>
      <c r="C133" s="321"/>
    </row>
    <row r="134" spans="1:3" ht="16.5" thickBot="1">
      <c r="A134" s="224" t="s">
        <v>350</v>
      </c>
      <c r="B134" s="225" t="s">
        <v>827</v>
      </c>
      <c r="C134" s="321"/>
    </row>
    <row r="135" spans="1:3" ht="15.75">
      <c r="A135" s="226">
        <v>380220</v>
      </c>
      <c r="B135" s="227" t="s">
        <v>828</v>
      </c>
      <c r="C135" s="321"/>
    </row>
    <row r="136" spans="1:3" ht="16.5" thickBot="1">
      <c r="A136" s="224" t="s">
        <v>374</v>
      </c>
      <c r="B136" s="225" t="s">
        <v>829</v>
      </c>
      <c r="C136" s="321"/>
    </row>
    <row r="137" spans="1:3" ht="15.75">
      <c r="A137" s="226">
        <v>380230</v>
      </c>
      <c r="B137" s="227" t="s">
        <v>830</v>
      </c>
      <c r="C137" s="321"/>
    </row>
    <row r="138" spans="1:3" ht="16.5" thickBot="1">
      <c r="A138" s="224" t="s">
        <v>350</v>
      </c>
      <c r="B138" s="225" t="s">
        <v>831</v>
      </c>
      <c r="C138" s="321"/>
    </row>
    <row r="139" spans="1:3" ht="16.5" thickBot="1">
      <c r="A139" s="224">
        <v>380240</v>
      </c>
      <c r="B139" s="225" t="s">
        <v>27</v>
      </c>
      <c r="C139" s="223"/>
    </row>
    <row r="140" spans="1:3" ht="15.75">
      <c r="A140" s="226">
        <v>380300</v>
      </c>
      <c r="B140" s="227" t="s">
        <v>28</v>
      </c>
      <c r="C140" s="321"/>
    </row>
    <row r="141" spans="1:3" ht="16.5" thickBot="1">
      <c r="A141" s="224" t="s">
        <v>350</v>
      </c>
      <c r="B141" s="225" t="s">
        <v>29</v>
      </c>
      <c r="C141" s="321"/>
    </row>
    <row r="142" spans="1:3" ht="15.75">
      <c r="A142" s="226">
        <v>380400</v>
      </c>
      <c r="B142" s="227" t="s">
        <v>30</v>
      </c>
      <c r="C142" s="321"/>
    </row>
    <row r="143" spans="1:3" ht="16.5" thickBot="1">
      <c r="A143" s="224" t="s">
        <v>350</v>
      </c>
      <c r="B143" s="225" t="s">
        <v>31</v>
      </c>
      <c r="C143" s="321"/>
    </row>
    <row r="144" spans="1:3" ht="15.75">
      <c r="A144" s="226">
        <v>380410</v>
      </c>
      <c r="B144" s="227" t="s">
        <v>32</v>
      </c>
      <c r="C144" s="321"/>
    </row>
    <row r="145" spans="1:3" ht="16.5" thickBot="1">
      <c r="A145" s="224" t="s">
        <v>350</v>
      </c>
      <c r="B145" s="225" t="s">
        <v>29</v>
      </c>
      <c r="C145" s="321"/>
    </row>
    <row r="146" spans="1:3" ht="16.5" thickBot="1">
      <c r="A146" s="224">
        <v>380500</v>
      </c>
      <c r="B146" s="225" t="s">
        <v>33</v>
      </c>
      <c r="C146" s="223"/>
    </row>
    <row r="147" spans="1:3" ht="15.75">
      <c r="A147" s="226">
        <v>380510</v>
      </c>
      <c r="B147" s="227" t="s">
        <v>34</v>
      </c>
      <c r="C147" s="321"/>
    </row>
    <row r="148" spans="1:3" ht="16.5" thickBot="1">
      <c r="A148" s="224" t="s">
        <v>350</v>
      </c>
      <c r="B148" s="225" t="s">
        <v>35</v>
      </c>
      <c r="C148" s="321"/>
    </row>
    <row r="149" spans="1:3" ht="16.5" thickBot="1">
      <c r="A149" s="224" t="s">
        <v>36</v>
      </c>
      <c r="B149" s="225" t="s">
        <v>37</v>
      </c>
      <c r="C149" s="223"/>
    </row>
    <row r="150" spans="1:3" ht="16.5" thickBot="1">
      <c r="A150" s="224" t="s">
        <v>38</v>
      </c>
      <c r="B150" s="225" t="s">
        <v>39</v>
      </c>
      <c r="C150" s="223"/>
    </row>
    <row r="151" spans="1:3" ht="16.5" thickBot="1">
      <c r="A151" s="224" t="s">
        <v>40</v>
      </c>
      <c r="B151" s="225" t="s">
        <v>41</v>
      </c>
      <c r="C151" s="223"/>
    </row>
    <row r="152" spans="1:3" ht="16.5" thickBot="1">
      <c r="A152" s="224" t="s">
        <v>42</v>
      </c>
      <c r="B152" s="225" t="s">
        <v>43</v>
      </c>
      <c r="C152" s="223"/>
    </row>
    <row r="153" spans="1:3" ht="16.5" thickBot="1">
      <c r="A153" s="224" t="s">
        <v>44</v>
      </c>
      <c r="B153" s="225" t="s">
        <v>45</v>
      </c>
      <c r="C153" s="223"/>
    </row>
    <row r="154" spans="1:3" ht="16.5" thickBot="1">
      <c r="A154" s="224" t="s">
        <v>46</v>
      </c>
      <c r="B154" s="225" t="s">
        <v>119</v>
      </c>
      <c r="C154" s="223"/>
    </row>
    <row r="155" spans="1:3" ht="16.5" thickBot="1">
      <c r="A155" s="224" t="s">
        <v>120</v>
      </c>
      <c r="B155" s="225" t="s">
        <v>601</v>
      </c>
      <c r="C155" s="223"/>
    </row>
    <row r="156" spans="1:3" ht="16.5" thickBot="1">
      <c r="A156" s="224" t="s">
        <v>602</v>
      </c>
      <c r="B156" s="225" t="s">
        <v>603</v>
      </c>
      <c r="C156" s="223"/>
    </row>
    <row r="157" spans="1:3" ht="16.5" thickBot="1">
      <c r="A157" s="224" t="s">
        <v>604</v>
      </c>
      <c r="B157" s="225" t="s">
        <v>605</v>
      </c>
      <c r="C157" s="223"/>
    </row>
    <row r="158" spans="1:3" ht="16.5" thickBot="1">
      <c r="A158" s="224" t="s">
        <v>606</v>
      </c>
      <c r="B158" s="225" t="s">
        <v>121</v>
      </c>
      <c r="C158" s="223"/>
    </row>
    <row r="159" spans="1:3" ht="16.5" thickBot="1">
      <c r="A159" s="224" t="s">
        <v>122</v>
      </c>
      <c r="B159" s="225" t="s">
        <v>607</v>
      </c>
      <c r="C159" s="223"/>
    </row>
    <row r="160" spans="1:3" ht="16.5" thickBot="1">
      <c r="A160" s="224" t="s">
        <v>608</v>
      </c>
      <c r="B160" s="225" t="s">
        <v>586</v>
      </c>
      <c r="C160" s="223"/>
    </row>
    <row r="161" spans="1:3" ht="16.5" thickBot="1">
      <c r="A161" s="224" t="s">
        <v>587</v>
      </c>
      <c r="B161" s="225" t="s">
        <v>588</v>
      </c>
      <c r="C161" s="223"/>
    </row>
    <row r="162" spans="1:3" ht="16.5" thickBot="1">
      <c r="A162" s="224" t="s">
        <v>589</v>
      </c>
      <c r="B162" s="225" t="s">
        <v>590</v>
      </c>
      <c r="C162" s="223"/>
    </row>
    <row r="163" spans="1:3" ht="16.5" thickBot="1">
      <c r="A163" s="224" t="s">
        <v>591</v>
      </c>
      <c r="B163" s="225" t="s">
        <v>592</v>
      </c>
      <c r="C163" s="223"/>
    </row>
    <row r="164" spans="1:3" ht="16.5" thickBot="1">
      <c r="A164" s="224" t="s">
        <v>593</v>
      </c>
      <c r="B164" s="225" t="s">
        <v>594</v>
      </c>
      <c r="C164" s="223"/>
    </row>
    <row r="165" spans="1:3" ht="16.5" thickBot="1">
      <c r="A165" s="224" t="s">
        <v>595</v>
      </c>
      <c r="B165" s="225" t="s">
        <v>596</v>
      </c>
      <c r="C165" s="223"/>
    </row>
    <row r="166" spans="1:3" ht="16.5" thickBot="1">
      <c r="A166" s="224" t="s">
        <v>597</v>
      </c>
      <c r="B166" s="225" t="s">
        <v>598</v>
      </c>
      <c r="C166" s="223"/>
    </row>
    <row r="167" spans="1:3" ht="16.5" thickBot="1">
      <c r="A167" s="224" t="s">
        <v>599</v>
      </c>
      <c r="B167" s="225" t="s">
        <v>600</v>
      </c>
      <c r="C167" s="223"/>
    </row>
    <row r="168" spans="1:3" ht="16.5" thickBot="1">
      <c r="A168" s="224" t="s">
        <v>110</v>
      </c>
      <c r="B168" s="225" t="s">
        <v>111</v>
      </c>
      <c r="C168" s="223"/>
    </row>
    <row r="169" spans="1:3" ht="16.5" thickBot="1">
      <c r="A169" s="224" t="s">
        <v>112</v>
      </c>
      <c r="B169" s="225" t="s">
        <v>113</v>
      </c>
      <c r="C169" s="223"/>
    </row>
    <row r="170" spans="1:3" ht="16.5" thickBot="1">
      <c r="A170" s="224" t="s">
        <v>114</v>
      </c>
      <c r="B170" s="225" t="s">
        <v>115</v>
      </c>
      <c r="C170" s="223"/>
    </row>
  </sheetData>
  <sheetProtection/>
  <mergeCells count="17">
    <mergeCell ref="C103:C104"/>
    <mergeCell ref="C105:C106"/>
    <mergeCell ref="C110:C111"/>
    <mergeCell ref="C122:C123"/>
    <mergeCell ref="C73:C74"/>
    <mergeCell ref="C87:C88"/>
    <mergeCell ref="C89:C90"/>
    <mergeCell ref="C91:C93"/>
    <mergeCell ref="C147:C148"/>
    <mergeCell ref="C137:C138"/>
    <mergeCell ref="C140:C141"/>
    <mergeCell ref="C142:C143"/>
    <mergeCell ref="C144:C145"/>
    <mergeCell ref="C127:C128"/>
    <mergeCell ref="C131:C132"/>
    <mergeCell ref="C133:C134"/>
    <mergeCell ref="C135:C136"/>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ОФК по г.Махачкала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Платежное поручение</dc:title>
  <dc:subject/>
  <dc:creator>Хайбулаев М.А.</dc:creator>
  <cp:keywords/>
  <dc:description/>
  <cp:lastModifiedBy>User</cp:lastModifiedBy>
  <cp:lastPrinted>2021-01-12T12:31:57Z</cp:lastPrinted>
  <dcterms:created xsi:type="dcterms:W3CDTF">1998-06-30T05:48:53Z</dcterms:created>
  <dcterms:modified xsi:type="dcterms:W3CDTF">2021-01-12T12:32:37Z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